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35" tabRatio="810" activeTab="3"/>
  </bookViews>
  <sheets>
    <sheet name="Santrauka" sheetId="51" r:id="rId1"/>
    <sheet name="pagalbinis" sheetId="52" state="hidden" r:id="rId2"/>
    <sheet name="Grafikai" sheetId="53" r:id="rId3"/>
    <sheet name="NOx" sheetId="24" r:id="rId4"/>
    <sheet name="NMVOC" sheetId="37" r:id="rId5"/>
    <sheet name="SOx" sheetId="39" r:id="rId6"/>
    <sheet name="NH3" sheetId="31" r:id="rId7"/>
    <sheet name="PM25" sheetId="42" r:id="rId8"/>
  </sheets>
  <calcPr calcId="152511"/>
</workbook>
</file>

<file path=xl/calcChain.xml><?xml version="1.0" encoding="utf-8"?>
<calcChain xmlns="http://schemas.openxmlformats.org/spreadsheetml/2006/main">
  <c r="O23" i="39" l="1"/>
  <c r="O24" i="39"/>
  <c r="O25" i="39"/>
  <c r="O26" i="39"/>
  <c r="O27" i="39"/>
  <c r="O28" i="39"/>
  <c r="O29" i="39"/>
  <c r="O30" i="39"/>
  <c r="O31" i="39"/>
  <c r="O32" i="39"/>
  <c r="O33" i="39"/>
  <c r="O34" i="39"/>
  <c r="C10" i="24"/>
  <c r="D10" i="24"/>
  <c r="D19" i="24" s="1"/>
  <c r="E10" i="24"/>
  <c r="E19" i="24" s="1"/>
  <c r="F10" i="24"/>
  <c r="G10" i="24"/>
  <c r="H10" i="24"/>
  <c r="H19" i="24" s="1"/>
  <c r="I10" i="24"/>
  <c r="I19" i="24" s="1"/>
  <c r="J10" i="24"/>
  <c r="K10" i="24"/>
  <c r="L10" i="24"/>
  <c r="L19" i="24" s="1"/>
  <c r="M10" i="24"/>
  <c r="M19" i="24" s="1"/>
  <c r="N10" i="24"/>
  <c r="O10" i="24"/>
  <c r="C16" i="24"/>
  <c r="C19" i="24" s="1"/>
  <c r="D16" i="24"/>
  <c r="E16" i="24"/>
  <c r="F16" i="24"/>
  <c r="G16" i="24"/>
  <c r="G19" i="24" s="1"/>
  <c r="H16" i="24"/>
  <c r="I16" i="24"/>
  <c r="J16" i="24"/>
  <c r="K16" i="24"/>
  <c r="K19" i="24" s="1"/>
  <c r="L16" i="24"/>
  <c r="M16" i="24"/>
  <c r="N16" i="24"/>
  <c r="O16" i="24"/>
  <c r="O19" i="24" s="1"/>
  <c r="F19" i="24"/>
  <c r="J19" i="24"/>
  <c r="N19" i="24"/>
  <c r="O26" i="24"/>
  <c r="D43" i="53" l="1"/>
  <c r="E43" i="53"/>
  <c r="F43" i="53"/>
  <c r="G43" i="53"/>
  <c r="H43" i="53"/>
  <c r="I43" i="53"/>
  <c r="J43" i="53"/>
  <c r="K43" i="53"/>
  <c r="L43" i="53"/>
  <c r="M43" i="53"/>
  <c r="N43" i="53"/>
  <c r="O43" i="53"/>
  <c r="X6" i="42"/>
  <c r="X7" i="42"/>
  <c r="X8" i="42"/>
  <c r="X9" i="42"/>
  <c r="X10" i="42"/>
  <c r="X11" i="42"/>
  <c r="X12" i="42"/>
  <c r="X13" i="42"/>
  <c r="X14" i="42"/>
  <c r="X15" i="42"/>
  <c r="X16" i="42"/>
  <c r="X17" i="42"/>
  <c r="X5" i="42"/>
  <c r="Q6" i="42"/>
  <c r="Q7" i="42"/>
  <c r="Q8" i="42"/>
  <c r="Q9" i="42"/>
  <c r="Q10" i="42"/>
  <c r="Q11" i="42"/>
  <c r="Q12" i="42"/>
  <c r="Q13" i="42"/>
  <c r="Q14" i="42"/>
  <c r="Q15" i="42"/>
  <c r="Q16" i="42"/>
  <c r="Q17" i="42"/>
  <c r="Q5" i="42"/>
  <c r="R5" i="42"/>
  <c r="O24" i="42"/>
  <c r="O25" i="42"/>
  <c r="O26" i="42"/>
  <c r="O27" i="42"/>
  <c r="O28" i="42"/>
  <c r="O29" i="42"/>
  <c r="O30" i="42"/>
  <c r="O31" i="42"/>
  <c r="O32" i="42"/>
  <c r="O33" i="42"/>
  <c r="O34" i="42"/>
  <c r="O35" i="42"/>
  <c r="O36" i="42"/>
  <c r="O13" i="42"/>
  <c r="O10" i="42"/>
  <c r="X6" i="31"/>
  <c r="X8" i="31"/>
  <c r="X9" i="31"/>
  <c r="X10" i="31"/>
  <c r="X11" i="31"/>
  <c r="X13" i="31"/>
  <c r="X14" i="31"/>
  <c r="X5" i="31"/>
  <c r="W5" i="31"/>
  <c r="Q15" i="39"/>
  <c r="Q6" i="31"/>
  <c r="Q8" i="31"/>
  <c r="Q9" i="31"/>
  <c r="Q10" i="31"/>
  <c r="Q11" i="31"/>
  <c r="Q13" i="31"/>
  <c r="Q14" i="31"/>
  <c r="Q5" i="31"/>
  <c r="O17" i="42" l="1"/>
  <c r="O15" i="31"/>
  <c r="O12" i="31"/>
  <c r="O7" i="31"/>
  <c r="Q16" i="39"/>
  <c r="X16" i="39"/>
  <c r="X6" i="39"/>
  <c r="X7" i="39"/>
  <c r="X8" i="39"/>
  <c r="X9" i="39"/>
  <c r="X10" i="39"/>
  <c r="X11" i="39"/>
  <c r="X12" i="39"/>
  <c r="X13" i="39"/>
  <c r="X14" i="39"/>
  <c r="X15" i="39"/>
  <c r="X5" i="39"/>
  <c r="W5" i="39"/>
  <c r="R16" i="39"/>
  <c r="Q6" i="39"/>
  <c r="Q7" i="39"/>
  <c r="Q8" i="39"/>
  <c r="Q9" i="39"/>
  <c r="Q10" i="39"/>
  <c r="Q11" i="39"/>
  <c r="Q12" i="39"/>
  <c r="Q13" i="39"/>
  <c r="Q14" i="39"/>
  <c r="Q5" i="39"/>
  <c r="R5" i="39"/>
  <c r="O10" i="39"/>
  <c r="O16" i="39"/>
  <c r="O13" i="39"/>
  <c r="C13" i="39"/>
  <c r="D13" i="39"/>
  <c r="E13" i="39"/>
  <c r="F13" i="39"/>
  <c r="G13" i="39"/>
  <c r="H13" i="39"/>
  <c r="I13" i="39"/>
  <c r="J13" i="39"/>
  <c r="K13" i="39"/>
  <c r="L13" i="39"/>
  <c r="M13" i="39"/>
  <c r="N13" i="39"/>
  <c r="X6" i="37"/>
  <c r="X7" i="37"/>
  <c r="X8" i="37"/>
  <c r="X9" i="37"/>
  <c r="X10" i="37"/>
  <c r="X11" i="37"/>
  <c r="X12" i="37"/>
  <c r="X13" i="37"/>
  <c r="X14" i="37"/>
  <c r="X15" i="37"/>
  <c r="X16" i="37"/>
  <c r="X17" i="37"/>
  <c r="X18" i="37"/>
  <c r="X19" i="37"/>
  <c r="X20" i="37"/>
  <c r="X5" i="37"/>
  <c r="W5" i="37"/>
  <c r="S6" i="37"/>
  <c r="S5" i="37"/>
  <c r="Q5" i="37"/>
  <c r="Q20" i="37"/>
  <c r="Q6" i="37"/>
  <c r="Q7" i="37"/>
  <c r="Q8" i="37"/>
  <c r="Q9" i="37"/>
  <c r="Q10" i="37"/>
  <c r="Q11" i="37"/>
  <c r="Q12" i="37"/>
  <c r="Q13" i="37"/>
  <c r="Q14" i="37"/>
  <c r="Q15" i="37"/>
  <c r="Q16" i="37"/>
  <c r="Q17" i="37"/>
  <c r="Q18" i="37"/>
  <c r="Q19" i="37"/>
  <c r="R5" i="37"/>
  <c r="O42" i="37"/>
  <c r="O28" i="37"/>
  <c r="O29" i="37"/>
  <c r="O30" i="37"/>
  <c r="O31" i="37"/>
  <c r="O32" i="37"/>
  <c r="O33" i="37"/>
  <c r="O34" i="37"/>
  <c r="O35" i="37"/>
  <c r="O36" i="37"/>
  <c r="O37" i="37"/>
  <c r="O38" i="37"/>
  <c r="O39" i="37"/>
  <c r="O40" i="37"/>
  <c r="O41" i="37"/>
  <c r="O27" i="37"/>
  <c r="O16" i="37"/>
  <c r="O10" i="37"/>
  <c r="O20" i="37" s="1"/>
  <c r="C10" i="37"/>
  <c r="C16" i="37"/>
  <c r="X19" i="24"/>
  <c r="X7" i="24"/>
  <c r="X6" i="24"/>
  <c r="X8" i="24"/>
  <c r="X9" i="24"/>
  <c r="X10" i="24"/>
  <c r="X11" i="24"/>
  <c r="X12" i="24"/>
  <c r="X13" i="24"/>
  <c r="X14" i="24"/>
  <c r="X15" i="24"/>
  <c r="X16" i="24"/>
  <c r="X17" i="24"/>
  <c r="X18" i="24"/>
  <c r="W5" i="24"/>
  <c r="X5" i="24"/>
  <c r="V5" i="24"/>
  <c r="Q6" i="24"/>
  <c r="Q7" i="24"/>
  <c r="Q8" i="24"/>
  <c r="Q9" i="24"/>
  <c r="Q10" i="24"/>
  <c r="Q11" i="24"/>
  <c r="Q12" i="24"/>
  <c r="Q13" i="24"/>
  <c r="Q14" i="24"/>
  <c r="Q15" i="24"/>
  <c r="Q16" i="24"/>
  <c r="Q17" i="24"/>
  <c r="Q18" i="24"/>
  <c r="Q19" i="24"/>
  <c r="Q5" i="24"/>
  <c r="R5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22" i="31" l="1"/>
  <c r="O23" i="31"/>
  <c r="O25" i="31"/>
  <c r="O27" i="31"/>
  <c r="O31" i="31"/>
  <c r="O26" i="31"/>
  <c r="O28" i="31"/>
  <c r="O30" i="31"/>
  <c r="O32" i="31"/>
  <c r="O24" i="31"/>
  <c r="O29" i="31"/>
  <c r="O42" i="53"/>
  <c r="O41" i="53"/>
  <c r="O40" i="53"/>
  <c r="O39" i="53"/>
  <c r="M39" i="53"/>
  <c r="N39" i="53"/>
  <c r="D39" i="53"/>
  <c r="E39" i="53"/>
  <c r="F39" i="53"/>
  <c r="G39" i="53"/>
  <c r="F33" i="51"/>
  <c r="E33" i="51"/>
  <c r="D33" i="51"/>
  <c r="B33" i="51"/>
  <c r="C33" i="51"/>
  <c r="F32" i="51"/>
  <c r="E32" i="51"/>
  <c r="D32" i="51"/>
  <c r="C32" i="51"/>
  <c r="B32" i="51"/>
  <c r="R15" i="42" l="1"/>
  <c r="R14" i="42"/>
  <c r="R12" i="42"/>
  <c r="R11" i="42"/>
  <c r="R9" i="42"/>
  <c r="R8" i="42"/>
  <c r="R7" i="42"/>
  <c r="R6" i="42"/>
  <c r="S15" i="42"/>
  <c r="S14" i="42"/>
  <c r="S12" i="42"/>
  <c r="S11" i="42"/>
  <c r="S9" i="42"/>
  <c r="S8" i="42"/>
  <c r="S7" i="42"/>
  <c r="S6" i="42"/>
  <c r="S5" i="42"/>
  <c r="N13" i="42"/>
  <c r="L13" i="42"/>
  <c r="K13" i="42"/>
  <c r="J13" i="42"/>
  <c r="I13" i="42"/>
  <c r="H13" i="42"/>
  <c r="G13" i="42"/>
  <c r="F13" i="42"/>
  <c r="E13" i="42"/>
  <c r="D13" i="42"/>
  <c r="C13" i="42"/>
  <c r="M13" i="42"/>
  <c r="N10" i="42"/>
  <c r="L10" i="42"/>
  <c r="K10" i="42"/>
  <c r="J10" i="42"/>
  <c r="J17" i="42" s="1"/>
  <c r="I10" i="42"/>
  <c r="I17" i="42" s="1"/>
  <c r="H10" i="42"/>
  <c r="H17" i="42" s="1"/>
  <c r="G10" i="42"/>
  <c r="F10" i="42"/>
  <c r="F17" i="42" s="1"/>
  <c r="E10" i="42"/>
  <c r="E17" i="42" s="1"/>
  <c r="D10" i="42"/>
  <c r="D17" i="42" s="1"/>
  <c r="C10" i="42"/>
  <c r="M10" i="42"/>
  <c r="N17" i="42"/>
  <c r="N34" i="42" s="1"/>
  <c r="L17" i="42"/>
  <c r="U5" i="42"/>
  <c r="W15" i="42"/>
  <c r="W14" i="42"/>
  <c r="W12" i="42"/>
  <c r="W11" i="42"/>
  <c r="W9" i="42"/>
  <c r="W8" i="42"/>
  <c r="W7" i="42"/>
  <c r="W6" i="42"/>
  <c r="W5" i="42"/>
  <c r="N12" i="31"/>
  <c r="K7" i="31"/>
  <c r="R14" i="31"/>
  <c r="R13" i="31"/>
  <c r="R11" i="31"/>
  <c r="R10" i="31"/>
  <c r="R9" i="31"/>
  <c r="R8" i="31"/>
  <c r="R6" i="31"/>
  <c r="R5" i="31"/>
  <c r="S5" i="31"/>
  <c r="H12" i="31"/>
  <c r="L12" i="31"/>
  <c r="S12" i="31" s="1"/>
  <c r="K12" i="31"/>
  <c r="J12" i="31"/>
  <c r="I12" i="31"/>
  <c r="G12" i="31"/>
  <c r="F12" i="31"/>
  <c r="E12" i="31"/>
  <c r="D12" i="31"/>
  <c r="C12" i="31"/>
  <c r="M12" i="31"/>
  <c r="W14" i="31"/>
  <c r="W13" i="31"/>
  <c r="W11" i="31"/>
  <c r="W10" i="31"/>
  <c r="W9" i="31"/>
  <c r="W8" i="31"/>
  <c r="W6" i="31"/>
  <c r="S14" i="31"/>
  <c r="S13" i="31"/>
  <c r="S11" i="31"/>
  <c r="S10" i="31"/>
  <c r="S9" i="31"/>
  <c r="S8" i="31"/>
  <c r="S6" i="31"/>
  <c r="W12" i="31" l="1"/>
  <c r="X12" i="31"/>
  <c r="Q12" i="31"/>
  <c r="R12" i="31"/>
  <c r="S10" i="42"/>
  <c r="W10" i="42"/>
  <c r="G17" i="42"/>
  <c r="R10" i="42"/>
  <c r="R13" i="42"/>
  <c r="K17" i="42"/>
  <c r="S13" i="42"/>
  <c r="S17" i="42"/>
  <c r="W13" i="42"/>
  <c r="C17" i="42"/>
  <c r="W17" i="42" s="1"/>
  <c r="N24" i="42"/>
  <c r="N32" i="42"/>
  <c r="N27" i="42"/>
  <c r="N35" i="42"/>
  <c r="N28" i="42"/>
  <c r="N36" i="42"/>
  <c r="N31" i="42"/>
  <c r="M17" i="42"/>
  <c r="R17" i="42" s="1"/>
  <c r="N25" i="42"/>
  <c r="N29" i="42"/>
  <c r="N33" i="42"/>
  <c r="N26" i="42"/>
  <c r="N30" i="42"/>
  <c r="N7" i="31"/>
  <c r="L7" i="31"/>
  <c r="L15" i="31" s="1"/>
  <c r="K15" i="31"/>
  <c r="J7" i="31"/>
  <c r="J15" i="31" s="1"/>
  <c r="I7" i="31"/>
  <c r="I15" i="31" s="1"/>
  <c r="H7" i="31"/>
  <c r="H15" i="31" s="1"/>
  <c r="G7" i="31"/>
  <c r="G15" i="31" s="1"/>
  <c r="F7" i="31"/>
  <c r="F15" i="31" s="1"/>
  <c r="E7" i="31"/>
  <c r="E15" i="31" s="1"/>
  <c r="D7" i="31"/>
  <c r="D15" i="31" s="1"/>
  <c r="C7" i="31"/>
  <c r="M7" i="31"/>
  <c r="M15" i="31" s="1"/>
  <c r="Q7" i="31" l="1"/>
  <c r="C15" i="31"/>
  <c r="X15" i="31" s="1"/>
  <c r="X7" i="31"/>
  <c r="W7" i="31"/>
  <c r="N15" i="31"/>
  <c r="R7" i="31"/>
  <c r="S7" i="31"/>
  <c r="N10" i="39"/>
  <c r="M10" i="39"/>
  <c r="L10" i="39"/>
  <c r="K10" i="39"/>
  <c r="J10" i="39"/>
  <c r="I10" i="39"/>
  <c r="H10" i="39"/>
  <c r="G10" i="39"/>
  <c r="F10" i="39"/>
  <c r="E10" i="39"/>
  <c r="D10" i="39"/>
  <c r="C10" i="39"/>
  <c r="N23" i="31" l="1"/>
  <c r="N25" i="31"/>
  <c r="N27" i="31"/>
  <c r="N31" i="31"/>
  <c r="N26" i="31"/>
  <c r="N28" i="31"/>
  <c r="N30" i="31"/>
  <c r="N32" i="31"/>
  <c r="Q15" i="31"/>
  <c r="N29" i="31"/>
  <c r="N24" i="31"/>
  <c r="R15" i="31"/>
  <c r="S15" i="31"/>
  <c r="W15" i="31"/>
  <c r="N22" i="31"/>
  <c r="C16" i="39"/>
  <c r="D16" i="39"/>
  <c r="E16" i="39"/>
  <c r="F16" i="39"/>
  <c r="G16" i="39"/>
  <c r="H16" i="39"/>
  <c r="I16" i="39"/>
  <c r="J16" i="39"/>
  <c r="K16" i="39"/>
  <c r="L16" i="39"/>
  <c r="M16" i="39"/>
  <c r="N16" i="39"/>
  <c r="N33" i="39" s="1"/>
  <c r="S15" i="39"/>
  <c r="S14" i="39"/>
  <c r="S13" i="39"/>
  <c r="S12" i="39"/>
  <c r="S11" i="39"/>
  <c r="S10" i="39"/>
  <c r="S9" i="39"/>
  <c r="S8" i="39"/>
  <c r="S7" i="39"/>
  <c r="S6" i="39"/>
  <c r="S5" i="39"/>
  <c r="R15" i="39"/>
  <c r="R14" i="39"/>
  <c r="R13" i="39"/>
  <c r="R12" i="39"/>
  <c r="R11" i="39"/>
  <c r="R10" i="39"/>
  <c r="R9" i="39"/>
  <c r="R8" i="39"/>
  <c r="R7" i="39"/>
  <c r="R6" i="39"/>
  <c r="W15" i="39"/>
  <c r="W14" i="39"/>
  <c r="W13" i="39"/>
  <c r="W12" i="39"/>
  <c r="W11" i="39"/>
  <c r="W10" i="39"/>
  <c r="W9" i="39"/>
  <c r="W8" i="39"/>
  <c r="W7" i="39"/>
  <c r="W6" i="39"/>
  <c r="W19" i="37"/>
  <c r="W18" i="37"/>
  <c r="W17" i="37"/>
  <c r="W15" i="37"/>
  <c r="W14" i="37"/>
  <c r="W13" i="37"/>
  <c r="W12" i="37"/>
  <c r="W11" i="37"/>
  <c r="W9" i="37"/>
  <c r="W8" i="37"/>
  <c r="W7" i="37"/>
  <c r="W6" i="37"/>
  <c r="S19" i="37"/>
  <c r="S18" i="37"/>
  <c r="S17" i="37"/>
  <c r="S15" i="37"/>
  <c r="S14" i="37"/>
  <c r="S13" i="37"/>
  <c r="S12" i="37"/>
  <c r="S11" i="37"/>
  <c r="S9" i="37"/>
  <c r="S8" i="37"/>
  <c r="S7" i="37"/>
  <c r="R19" i="37"/>
  <c r="R18" i="37"/>
  <c r="R17" i="37"/>
  <c r="R15" i="37"/>
  <c r="R14" i="37"/>
  <c r="R13" i="37"/>
  <c r="R12" i="37"/>
  <c r="R11" i="37"/>
  <c r="R9" i="37"/>
  <c r="R8" i="37"/>
  <c r="R7" i="37"/>
  <c r="R6" i="37"/>
  <c r="N27" i="39" l="1"/>
  <c r="N30" i="39"/>
  <c r="N23" i="39"/>
  <c r="N31" i="39"/>
  <c r="N26" i="39"/>
  <c r="N34" i="39"/>
  <c r="W16" i="39"/>
  <c r="S16" i="39"/>
  <c r="N24" i="39"/>
  <c r="N28" i="39"/>
  <c r="N32" i="39"/>
  <c r="N25" i="39"/>
  <c r="N29" i="39"/>
  <c r="G16" i="37"/>
  <c r="N10" i="37" l="1"/>
  <c r="M10" i="37"/>
  <c r="L10" i="37"/>
  <c r="K10" i="37"/>
  <c r="J10" i="37"/>
  <c r="I10" i="37"/>
  <c r="H10" i="37"/>
  <c r="G10" i="37"/>
  <c r="F10" i="37"/>
  <c r="E10" i="37"/>
  <c r="D10" i="37"/>
  <c r="N16" i="37"/>
  <c r="M16" i="37"/>
  <c r="L16" i="37"/>
  <c r="K16" i="37"/>
  <c r="J16" i="37"/>
  <c r="I16" i="37"/>
  <c r="H16" i="37"/>
  <c r="F16" i="37"/>
  <c r="E16" i="37"/>
  <c r="D16" i="37"/>
  <c r="W18" i="24"/>
  <c r="W17" i="24"/>
  <c r="W15" i="24"/>
  <c r="W14" i="24"/>
  <c r="W13" i="24"/>
  <c r="W12" i="24"/>
  <c r="W11" i="24"/>
  <c r="W9" i="24"/>
  <c r="W8" i="24"/>
  <c r="W7" i="24"/>
  <c r="W6" i="24"/>
  <c r="S18" i="24"/>
  <c r="S17" i="24"/>
  <c r="S15" i="24"/>
  <c r="S14" i="24"/>
  <c r="S13" i="24"/>
  <c r="S12" i="24"/>
  <c r="S11" i="24"/>
  <c r="S9" i="24"/>
  <c r="S8" i="24"/>
  <c r="S7" i="24"/>
  <c r="S6" i="24"/>
  <c r="S5" i="24"/>
  <c r="R18" i="24"/>
  <c r="R17" i="24"/>
  <c r="R15" i="24"/>
  <c r="R14" i="24"/>
  <c r="R13" i="24"/>
  <c r="R12" i="24"/>
  <c r="R11" i="24"/>
  <c r="R9" i="24"/>
  <c r="R8" i="24"/>
  <c r="R7" i="24"/>
  <c r="R6" i="24"/>
  <c r="R16" i="24"/>
  <c r="S16" i="24" l="1"/>
  <c r="W16" i="24"/>
  <c r="C30" i="24"/>
  <c r="C26" i="24"/>
  <c r="W10" i="37"/>
  <c r="S10" i="37"/>
  <c r="R10" i="37"/>
  <c r="N20" i="37"/>
  <c r="C20" i="37"/>
  <c r="K20" i="37"/>
  <c r="H20" i="37"/>
  <c r="S16" i="37"/>
  <c r="R16" i="37"/>
  <c r="W16" i="37"/>
  <c r="I20" i="37"/>
  <c r="G20" i="37"/>
  <c r="J20" i="37"/>
  <c r="L20" i="37"/>
  <c r="F20" i="37"/>
  <c r="E20" i="37"/>
  <c r="D20" i="37"/>
  <c r="M20" i="37"/>
  <c r="M27" i="37" s="1"/>
  <c r="T19" i="24"/>
  <c r="W10" i="24" l="1"/>
  <c r="R10" i="24"/>
  <c r="S10" i="24"/>
  <c r="N31" i="24"/>
  <c r="S20" i="37"/>
  <c r="R20" i="37"/>
  <c r="W20" i="37"/>
  <c r="N41" i="37"/>
  <c r="N37" i="37"/>
  <c r="N33" i="37"/>
  <c r="N28" i="37"/>
  <c r="N40" i="37"/>
  <c r="N36" i="37"/>
  <c r="N31" i="37"/>
  <c r="N27" i="37"/>
  <c r="N39" i="37"/>
  <c r="N35" i="37"/>
  <c r="N30" i="37"/>
  <c r="N32" i="37"/>
  <c r="N42" i="37"/>
  <c r="N38" i="37"/>
  <c r="N34" i="37"/>
  <c r="N29" i="37"/>
  <c r="N39" i="24" l="1"/>
  <c r="N26" i="24"/>
  <c r="N40" i="24"/>
  <c r="N35" i="24"/>
  <c r="N27" i="24"/>
  <c r="N38" i="24"/>
  <c r="N34" i="24"/>
  <c r="N30" i="24"/>
  <c r="N37" i="24"/>
  <c r="N33" i="24"/>
  <c r="N32" i="24"/>
  <c r="R19" i="24"/>
  <c r="S19" i="24"/>
  <c r="N29" i="24"/>
  <c r="W19" i="24"/>
  <c r="N36" i="24"/>
  <c r="N28" i="24"/>
  <c r="N42" i="53"/>
  <c r="N41" i="53"/>
  <c r="N40" i="53"/>
  <c r="M42" i="53"/>
  <c r="M41" i="53"/>
  <c r="M40" i="53"/>
  <c r="L42" i="53"/>
  <c r="L41" i="53"/>
  <c r="L40" i="53"/>
  <c r="K42" i="53"/>
  <c r="K41" i="53"/>
  <c r="K40" i="53"/>
  <c r="L39" i="53"/>
  <c r="K39" i="53"/>
  <c r="J42" i="53"/>
  <c r="J41" i="53"/>
  <c r="J40" i="53"/>
  <c r="J39" i="53"/>
  <c r="I42" i="53"/>
  <c r="I41" i="53"/>
  <c r="I40" i="53"/>
  <c r="I39" i="53"/>
  <c r="H42" i="53"/>
  <c r="H41" i="53"/>
  <c r="H40" i="53"/>
  <c r="H39" i="53"/>
  <c r="G42" i="53"/>
  <c r="G41" i="53"/>
  <c r="G40" i="53"/>
  <c r="F42" i="53"/>
  <c r="F41" i="53"/>
  <c r="F40" i="53"/>
  <c r="E42" i="53"/>
  <c r="E41" i="53"/>
  <c r="E40" i="53"/>
  <c r="D42" i="53"/>
  <c r="D41" i="53"/>
  <c r="D40" i="53"/>
  <c r="H23" i="52" l="1"/>
  <c r="I23" i="52"/>
  <c r="J23" i="52"/>
  <c r="K23" i="52"/>
  <c r="G23" i="52"/>
  <c r="H22" i="52"/>
  <c r="I22" i="52"/>
  <c r="J22" i="52"/>
  <c r="K22" i="52"/>
  <c r="G22" i="52"/>
  <c r="H9" i="52" l="1"/>
  <c r="I9" i="52"/>
  <c r="J9" i="52"/>
  <c r="K9" i="52"/>
  <c r="G9" i="52"/>
  <c r="F45" i="52"/>
  <c r="F44" i="52"/>
  <c r="F43" i="52"/>
  <c r="F42" i="52"/>
  <c r="F41" i="52"/>
  <c r="F40" i="52"/>
  <c r="F39" i="52"/>
  <c r="F38" i="52"/>
  <c r="F37" i="52"/>
  <c r="F36" i="52"/>
  <c r="F46" i="52" s="1"/>
  <c r="K35" i="52"/>
  <c r="J35" i="52"/>
  <c r="I35" i="52"/>
  <c r="H35" i="52"/>
  <c r="G35" i="52"/>
  <c r="K34" i="52"/>
  <c r="J34" i="52"/>
  <c r="I34" i="52"/>
  <c r="H34" i="52"/>
  <c r="G34" i="52"/>
  <c r="K33" i="52"/>
  <c r="J33" i="52"/>
  <c r="I33" i="52"/>
  <c r="H33" i="52"/>
  <c r="G33" i="52"/>
  <c r="K32" i="52"/>
  <c r="J32" i="52"/>
  <c r="I32" i="52"/>
  <c r="H32" i="52"/>
  <c r="G32" i="52"/>
  <c r="K31" i="52"/>
  <c r="J31" i="52"/>
  <c r="I31" i="52"/>
  <c r="H31" i="52"/>
  <c r="G31" i="52"/>
  <c r="K30" i="52"/>
  <c r="J30" i="52"/>
  <c r="I30" i="52"/>
  <c r="H30" i="52"/>
  <c r="G30" i="52"/>
  <c r="K29" i="52"/>
  <c r="J29" i="52"/>
  <c r="I29" i="52"/>
  <c r="H29" i="52"/>
  <c r="G29" i="52"/>
  <c r="K28" i="52"/>
  <c r="J28" i="52"/>
  <c r="I28" i="52"/>
  <c r="H28" i="52"/>
  <c r="G28" i="52"/>
  <c r="K27" i="52"/>
  <c r="J27" i="52"/>
  <c r="I27" i="52"/>
  <c r="H27" i="52"/>
  <c r="G27" i="52"/>
  <c r="K26" i="52"/>
  <c r="J26" i="52"/>
  <c r="I26" i="52"/>
  <c r="H26" i="52"/>
  <c r="G26" i="52"/>
  <c r="K20" i="52"/>
  <c r="J20" i="52"/>
  <c r="I20" i="52"/>
  <c r="H20" i="52"/>
  <c r="G20" i="52"/>
  <c r="K19" i="52"/>
  <c r="J19" i="52"/>
  <c r="I19" i="52"/>
  <c r="H19" i="52"/>
  <c r="G19" i="52"/>
  <c r="K18" i="52"/>
  <c r="J18" i="52"/>
  <c r="I18" i="52"/>
  <c r="H18" i="52"/>
  <c r="G18" i="52"/>
  <c r="K17" i="52"/>
  <c r="J17" i="52"/>
  <c r="I17" i="52"/>
  <c r="H17" i="52"/>
  <c r="G17" i="52"/>
  <c r="K16" i="52"/>
  <c r="J16" i="52"/>
  <c r="I16" i="52"/>
  <c r="H16" i="52"/>
  <c r="G16" i="52"/>
  <c r="K15" i="52"/>
  <c r="J15" i="52"/>
  <c r="I15" i="52"/>
  <c r="H15" i="52"/>
  <c r="G15" i="52"/>
  <c r="K14" i="52"/>
  <c r="J14" i="52"/>
  <c r="I14" i="52"/>
  <c r="H14" i="52"/>
  <c r="G14" i="52"/>
  <c r="K13" i="52"/>
  <c r="J13" i="52"/>
  <c r="I13" i="52"/>
  <c r="H13" i="52"/>
  <c r="G13" i="52"/>
  <c r="K12" i="52"/>
  <c r="J12" i="52"/>
  <c r="I12" i="52"/>
  <c r="H12" i="52"/>
  <c r="G12" i="52"/>
  <c r="G5" i="52"/>
  <c r="H5" i="52"/>
  <c r="I5" i="52"/>
  <c r="J5" i="52"/>
  <c r="K5" i="52"/>
  <c r="G6" i="52"/>
  <c r="H6" i="52"/>
  <c r="I6" i="52"/>
  <c r="J6" i="52"/>
  <c r="K6" i="52"/>
  <c r="J37" i="52" l="1"/>
  <c r="J41" i="52"/>
  <c r="H37" i="52"/>
  <c r="G38" i="52"/>
  <c r="K38" i="52"/>
  <c r="J39" i="52"/>
  <c r="I40" i="52"/>
  <c r="H41" i="52"/>
  <c r="G42" i="52"/>
  <c r="K42" i="52"/>
  <c r="J43" i="52"/>
  <c r="I44" i="52"/>
  <c r="G36" i="52"/>
  <c r="G46" i="52" s="1"/>
  <c r="G40" i="52"/>
  <c r="K36" i="52"/>
  <c r="K46" i="52" s="1"/>
  <c r="I38" i="52"/>
  <c r="H39" i="52"/>
  <c r="K40" i="52"/>
  <c r="H43" i="52"/>
  <c r="K44" i="52"/>
  <c r="G44" i="52"/>
  <c r="J36" i="52"/>
  <c r="J46" i="52" s="1"/>
  <c r="I37" i="52"/>
  <c r="H38" i="52"/>
  <c r="G39" i="52"/>
  <c r="K39" i="52"/>
  <c r="J40" i="52"/>
  <c r="I41" i="52"/>
  <c r="H42" i="52"/>
  <c r="G43" i="52"/>
  <c r="K43" i="52"/>
  <c r="J44" i="52"/>
  <c r="H36" i="52"/>
  <c r="H46" i="52" s="1"/>
  <c r="G37" i="52"/>
  <c r="K37" i="52"/>
  <c r="J38" i="52"/>
  <c r="H40" i="52"/>
  <c r="G41" i="52"/>
  <c r="K41" i="52"/>
  <c r="J42" i="52"/>
  <c r="I43" i="52"/>
  <c r="H44" i="52"/>
  <c r="I36" i="52"/>
  <c r="I46" i="52" s="1"/>
  <c r="I39" i="52"/>
  <c r="I42" i="52"/>
  <c r="H21" i="52"/>
  <c r="H45" i="52" s="1"/>
  <c r="I21" i="52"/>
  <c r="I45" i="52" s="1"/>
  <c r="J21" i="52"/>
  <c r="J45" i="52" s="1"/>
  <c r="K21" i="52"/>
  <c r="K45" i="52" s="1"/>
  <c r="G21" i="52"/>
  <c r="G45" i="52" s="1"/>
  <c r="E35" i="24"/>
  <c r="I36" i="24"/>
  <c r="T17" i="42"/>
  <c r="U17" i="42"/>
  <c r="V17" i="42"/>
  <c r="D36" i="42"/>
  <c r="E36" i="42"/>
  <c r="F36" i="42"/>
  <c r="G36" i="42"/>
  <c r="H36" i="42"/>
  <c r="I36" i="42"/>
  <c r="J36" i="42"/>
  <c r="K36" i="42"/>
  <c r="L36" i="42"/>
  <c r="M36" i="42"/>
  <c r="C36" i="42"/>
  <c r="F31" i="42"/>
  <c r="I31" i="42"/>
  <c r="U12" i="42"/>
  <c r="D28" i="42"/>
  <c r="F28" i="42"/>
  <c r="G28" i="42"/>
  <c r="I28" i="42"/>
  <c r="J28" i="42"/>
  <c r="U9" i="42"/>
  <c r="I27" i="42"/>
  <c r="F26" i="42"/>
  <c r="I26" i="42"/>
  <c r="U9" i="31"/>
  <c r="L25" i="31"/>
  <c r="U14" i="39"/>
  <c r="T12" i="39"/>
  <c r="D31" i="39"/>
  <c r="G31" i="39"/>
  <c r="J31" i="39"/>
  <c r="C31" i="39"/>
  <c r="F34" i="39"/>
  <c r="I34" i="39"/>
  <c r="L34" i="39"/>
  <c r="D26" i="39"/>
  <c r="G26" i="39"/>
  <c r="J26" i="39"/>
  <c r="V8" i="39"/>
  <c r="D25" i="39"/>
  <c r="T7" i="39"/>
  <c r="G24" i="39"/>
  <c r="K24" i="39"/>
  <c r="E23" i="39"/>
  <c r="F23" i="39"/>
  <c r="L23" i="39"/>
  <c r="C23" i="39"/>
  <c r="M34" i="39"/>
  <c r="K34" i="39"/>
  <c r="J34" i="39"/>
  <c r="H34" i="39"/>
  <c r="G34" i="39"/>
  <c r="E34" i="39"/>
  <c r="D34" i="39"/>
  <c r="C34" i="39"/>
  <c r="K32" i="39"/>
  <c r="J32" i="39"/>
  <c r="H32" i="39"/>
  <c r="G32" i="39"/>
  <c r="E32" i="39"/>
  <c r="M30" i="39"/>
  <c r="J30" i="39"/>
  <c r="H30" i="39"/>
  <c r="G30" i="39"/>
  <c r="E30" i="39"/>
  <c r="D30" i="39"/>
  <c r="M29" i="39"/>
  <c r="K29" i="39"/>
  <c r="H29" i="39"/>
  <c r="G29" i="39"/>
  <c r="E29" i="39"/>
  <c r="D29" i="39"/>
  <c r="C29" i="39"/>
  <c r="M27" i="39"/>
  <c r="L27" i="39"/>
  <c r="K27" i="39"/>
  <c r="J27" i="39"/>
  <c r="H27" i="39"/>
  <c r="G27" i="39"/>
  <c r="E27" i="39"/>
  <c r="D27" i="39"/>
  <c r="M26" i="39"/>
  <c r="L26" i="39"/>
  <c r="K26" i="39"/>
  <c r="H26" i="39"/>
  <c r="F26" i="39"/>
  <c r="E26" i="39"/>
  <c r="C26" i="39"/>
  <c r="K25" i="39"/>
  <c r="J25" i="39"/>
  <c r="H25" i="39"/>
  <c r="G25" i="39"/>
  <c r="E25" i="39"/>
  <c r="M24" i="39"/>
  <c r="J24" i="39"/>
  <c r="H24" i="39"/>
  <c r="E24" i="39"/>
  <c r="D24" i="39"/>
  <c r="M23" i="39"/>
  <c r="K23" i="39"/>
  <c r="J23" i="39"/>
  <c r="H23" i="39"/>
  <c r="G23" i="39"/>
  <c r="D23" i="39"/>
  <c r="V16" i="39"/>
  <c r="T16" i="39"/>
  <c r="T14" i="39"/>
  <c r="V12" i="39"/>
  <c r="T11" i="39"/>
  <c r="T9" i="39"/>
  <c r="T8" i="39"/>
  <c r="U6" i="39"/>
  <c r="V5" i="39"/>
  <c r="T5" i="39"/>
  <c r="U8" i="37"/>
  <c r="T6" i="37"/>
  <c r="T15" i="37"/>
  <c r="V14" i="37"/>
  <c r="U14" i="37"/>
  <c r="T14" i="37"/>
  <c r="V12" i="37"/>
  <c r="T12" i="37"/>
  <c r="V7" i="37"/>
  <c r="U6" i="37"/>
  <c r="T14" i="24"/>
  <c r="T10" i="31"/>
  <c r="T13" i="31"/>
  <c r="V10" i="31"/>
  <c r="T9" i="31"/>
  <c r="V9" i="31"/>
  <c r="F22" i="31"/>
  <c r="L22" i="31"/>
  <c r="U13" i="31"/>
  <c r="I24" i="31"/>
  <c r="F25" i="31"/>
  <c r="I25" i="31"/>
  <c r="F32" i="31"/>
  <c r="I32" i="31"/>
  <c r="U15" i="31"/>
  <c r="V13" i="31"/>
  <c r="U10" i="31"/>
  <c r="V11" i="31"/>
  <c r="U5" i="31"/>
  <c r="V5" i="31"/>
  <c r="U15" i="37"/>
  <c r="T13" i="37"/>
  <c r="U12" i="37"/>
  <c r="V11" i="37"/>
  <c r="U11" i="37"/>
  <c r="T5" i="37"/>
  <c r="V8" i="37"/>
  <c r="U5" i="37"/>
  <c r="V9" i="37"/>
  <c r="U9" i="37"/>
  <c r="T8" i="37"/>
  <c r="U7" i="37"/>
  <c r="V5" i="37"/>
  <c r="T9" i="24"/>
  <c r="V15" i="24"/>
  <c r="K24" i="31"/>
  <c r="I28" i="31"/>
  <c r="K30" i="39"/>
  <c r="U13" i="39"/>
  <c r="L31" i="39"/>
  <c r="J28" i="39"/>
  <c r="G28" i="39"/>
  <c r="D28" i="39"/>
  <c r="V11" i="39"/>
  <c r="M32" i="39"/>
  <c r="D32" i="39"/>
  <c r="C32" i="39"/>
  <c r="V14" i="39"/>
  <c r="F28" i="39"/>
  <c r="J29" i="39"/>
  <c r="C28" i="39"/>
  <c r="E28" i="39"/>
  <c r="U12" i="39"/>
  <c r="U11" i="39"/>
  <c r="F27" i="39"/>
  <c r="F29" i="39"/>
  <c r="I29" i="39"/>
  <c r="L29" i="39"/>
  <c r="L25" i="39"/>
  <c r="I25" i="39"/>
  <c r="F25" i="39"/>
  <c r="I31" i="39"/>
  <c r="I23" i="39"/>
  <c r="F30" i="39"/>
  <c r="I30" i="39"/>
  <c r="L30" i="39"/>
  <c r="F32" i="39"/>
  <c r="I32" i="39"/>
  <c r="L32" i="39"/>
  <c r="L24" i="39"/>
  <c r="I24" i="39"/>
  <c r="F24" i="39"/>
  <c r="I26" i="39"/>
  <c r="I27" i="39"/>
  <c r="U16" i="39"/>
  <c r="C30" i="39"/>
  <c r="C24" i="39"/>
  <c r="C27" i="39"/>
  <c r="U9" i="39"/>
  <c r="V9" i="39"/>
  <c r="T6" i="39"/>
  <c r="V7" i="39"/>
  <c r="U8" i="39"/>
  <c r="U7" i="39"/>
  <c r="V6" i="39"/>
  <c r="U5" i="39"/>
  <c r="K41" i="37"/>
  <c r="M28" i="31"/>
  <c r="D23" i="31"/>
  <c r="D35" i="37"/>
  <c r="M36" i="37"/>
  <c r="G23" i="31"/>
  <c r="G24" i="31"/>
  <c r="U11" i="31"/>
  <c r="L28" i="31"/>
  <c r="C28" i="31"/>
  <c r="T5" i="31"/>
  <c r="K29" i="31"/>
  <c r="L24" i="31"/>
  <c r="U7" i="31"/>
  <c r="I41" i="37"/>
  <c r="I39" i="37"/>
  <c r="U17" i="37"/>
  <c r="C27" i="31"/>
  <c r="C30" i="31"/>
  <c r="C32" i="31"/>
  <c r="C26" i="31"/>
  <c r="E41" i="37"/>
  <c r="G31" i="37"/>
  <c r="L23" i="31"/>
  <c r="U6" i="31"/>
  <c r="F23" i="31"/>
  <c r="C23" i="31"/>
  <c r="C22" i="31"/>
  <c r="C24" i="31"/>
  <c r="K27" i="31"/>
  <c r="T15" i="31"/>
  <c r="K26" i="31"/>
  <c r="K32" i="31"/>
  <c r="E23" i="31"/>
  <c r="C25" i="31"/>
  <c r="U8" i="31"/>
  <c r="T6" i="31"/>
  <c r="K23" i="31"/>
  <c r="E24" i="31"/>
  <c r="G27" i="31"/>
  <c r="J30" i="31"/>
  <c r="H41" i="37"/>
  <c r="F41" i="37"/>
  <c r="L41" i="37"/>
  <c r="L26" i="31"/>
  <c r="L32" i="31"/>
  <c r="J25" i="31"/>
  <c r="G25" i="31"/>
  <c r="G22" i="31"/>
  <c r="F26" i="31"/>
  <c r="L27" i="31"/>
  <c r="K30" i="31"/>
  <c r="H24" i="31"/>
  <c r="F28" i="31"/>
  <c r="J28" i="31"/>
  <c r="G28" i="31"/>
  <c r="J26" i="31"/>
  <c r="I27" i="31"/>
  <c r="F27" i="31"/>
  <c r="M27" i="31"/>
  <c r="I22" i="31"/>
  <c r="E25" i="31"/>
  <c r="J22" i="31"/>
  <c r="K22" i="31"/>
  <c r="I23" i="31"/>
  <c r="I26" i="31"/>
  <c r="G26" i="31"/>
  <c r="T11" i="31"/>
  <c r="K28" i="31"/>
  <c r="L30" i="31"/>
  <c r="I30" i="31"/>
  <c r="F30" i="31"/>
  <c r="D41" i="37"/>
  <c r="L32" i="37"/>
  <c r="M37" i="37"/>
  <c r="J39" i="37"/>
  <c r="K34" i="37"/>
  <c r="H34" i="37"/>
  <c r="J35" i="37"/>
  <c r="L36" i="37"/>
  <c r="F36" i="37"/>
  <c r="H37" i="37"/>
  <c r="E37" i="37"/>
  <c r="C29" i="37"/>
  <c r="T7" i="37"/>
  <c r="D37" i="37"/>
  <c r="H33" i="37"/>
  <c r="J29" i="37"/>
  <c r="J41" i="37"/>
  <c r="T17" i="37"/>
  <c r="K39" i="37"/>
  <c r="E39" i="37"/>
  <c r="V6" i="37"/>
  <c r="M28" i="37"/>
  <c r="J28" i="37"/>
  <c r="D28" i="37"/>
  <c r="J30" i="37"/>
  <c r="D30" i="37"/>
  <c r="V15" i="37"/>
  <c r="K38" i="37"/>
  <c r="J37" i="37"/>
  <c r="E33" i="37"/>
  <c r="M31" i="37"/>
  <c r="H39" i="37"/>
  <c r="L27" i="37"/>
  <c r="I27" i="37"/>
  <c r="L34" i="37"/>
  <c r="I34" i="37"/>
  <c r="I38" i="37"/>
  <c r="F34" i="37"/>
  <c r="C35" i="37"/>
  <c r="V13" i="37"/>
  <c r="U13" i="37"/>
  <c r="K35" i="37"/>
  <c r="H35" i="37"/>
  <c r="E35" i="37"/>
  <c r="J36" i="37"/>
  <c r="C31" i="37"/>
  <c r="T9" i="37"/>
  <c r="E38" i="37"/>
  <c r="G37" i="37"/>
  <c r="K33" i="37"/>
  <c r="T11" i="37"/>
  <c r="J31" i="37"/>
  <c r="K28" i="37"/>
  <c r="H28" i="37"/>
  <c r="E28" i="37"/>
  <c r="C27" i="37"/>
  <c r="C30" i="37"/>
  <c r="C28" i="37"/>
  <c r="L37" i="37"/>
  <c r="I37" i="37"/>
  <c r="K27" i="37"/>
  <c r="H27" i="37"/>
  <c r="E27" i="37"/>
  <c r="J38" i="37"/>
  <c r="G38" i="37"/>
  <c r="K37" i="37"/>
  <c r="I36" i="37"/>
  <c r="E34" i="37"/>
  <c r="E40" i="37"/>
  <c r="L30" i="37"/>
  <c r="I30" i="37"/>
  <c r="L28" i="37"/>
  <c r="I28" i="37"/>
  <c r="J27" i="37"/>
  <c r="D27" i="37"/>
  <c r="G29" i="31"/>
  <c r="F29" i="31"/>
  <c r="J29" i="31"/>
  <c r="D29" i="31"/>
  <c r="T12" i="31"/>
  <c r="K31" i="39"/>
  <c r="E31" i="39"/>
  <c r="F31" i="39"/>
  <c r="T13" i="39"/>
  <c r="H31" i="39"/>
  <c r="T15" i="39"/>
  <c r="L28" i="39"/>
  <c r="M28" i="39"/>
  <c r="M31" i="39"/>
  <c r="V13" i="39"/>
  <c r="U10" i="39"/>
  <c r="K28" i="39"/>
  <c r="T10" i="39"/>
  <c r="V10" i="39"/>
  <c r="K32" i="37"/>
  <c r="T10" i="37"/>
  <c r="C38" i="37"/>
  <c r="T16" i="37"/>
  <c r="M32" i="37"/>
  <c r="V10" i="37"/>
  <c r="U10" i="37"/>
  <c r="C41" i="37"/>
  <c r="U19" i="37"/>
  <c r="V19" i="37"/>
  <c r="T8" i="31"/>
  <c r="K25" i="31"/>
  <c r="H28" i="31"/>
  <c r="F29" i="37"/>
  <c r="F31" i="37"/>
  <c r="F40" i="37"/>
  <c r="F33" i="37"/>
  <c r="F35" i="37"/>
  <c r="F42" i="37"/>
  <c r="G27" i="37"/>
  <c r="F28" i="37"/>
  <c r="F30" i="37"/>
  <c r="E32" i="37"/>
  <c r="G32" i="37"/>
  <c r="F37" i="37"/>
  <c r="M29" i="37"/>
  <c r="G36" i="37"/>
  <c r="D31" i="37"/>
  <c r="M30" i="37"/>
  <c r="G39" i="37"/>
  <c r="V17" i="37"/>
  <c r="M39" i="37"/>
  <c r="M35" i="37"/>
  <c r="D39" i="37"/>
  <c r="M41" i="37"/>
  <c r="E27" i="31"/>
  <c r="E32" i="31"/>
  <c r="E26" i="31"/>
  <c r="D26" i="31"/>
  <c r="E30" i="31"/>
  <c r="E28" i="31"/>
  <c r="H29" i="31"/>
  <c r="D22" i="31"/>
  <c r="F39" i="37"/>
  <c r="E22" i="31"/>
  <c r="D28" i="31"/>
  <c r="H23" i="31"/>
  <c r="H42" i="37"/>
  <c r="H29" i="37"/>
  <c r="H36" i="37"/>
  <c r="H31" i="37"/>
  <c r="H30" i="37"/>
  <c r="E29" i="31"/>
  <c r="U20" i="37"/>
  <c r="L29" i="37"/>
  <c r="L31" i="37"/>
  <c r="U18" i="37"/>
  <c r="L35" i="37"/>
  <c r="L42" i="37"/>
  <c r="L33" i="37"/>
  <c r="C40" i="37"/>
  <c r="C42" i="37"/>
  <c r="C33" i="37"/>
  <c r="C36" i="37"/>
  <c r="C34" i="37"/>
  <c r="C37" i="37"/>
  <c r="C39" i="37"/>
  <c r="D24" i="31"/>
  <c r="M29" i="31"/>
  <c r="L31" i="31"/>
  <c r="U14" i="31"/>
  <c r="I29" i="31"/>
  <c r="D25" i="31"/>
  <c r="I29" i="37"/>
  <c r="I31" i="37"/>
  <c r="I35" i="37"/>
  <c r="I42" i="37"/>
  <c r="I33" i="37"/>
  <c r="J32" i="31"/>
  <c r="J27" i="31"/>
  <c r="D32" i="37"/>
  <c r="H26" i="31"/>
  <c r="H32" i="37"/>
  <c r="G35" i="37"/>
  <c r="D38" i="37"/>
  <c r="M38" i="37"/>
  <c r="V16" i="37"/>
  <c r="J32" i="37"/>
  <c r="F32" i="37"/>
  <c r="D36" i="37"/>
  <c r="F38" i="37"/>
  <c r="U16" i="37"/>
  <c r="L38" i="37"/>
  <c r="F27" i="37"/>
  <c r="G29" i="37"/>
  <c r="G30" i="37"/>
  <c r="G28" i="37"/>
  <c r="H25" i="31"/>
  <c r="M22" i="31"/>
  <c r="M30" i="31"/>
  <c r="H30" i="31"/>
  <c r="M26" i="31"/>
  <c r="M25" i="31"/>
  <c r="V8" i="31"/>
  <c r="H22" i="31"/>
  <c r="J40" i="37"/>
  <c r="J42" i="37"/>
  <c r="J33" i="37"/>
  <c r="J34" i="37"/>
  <c r="F24" i="31"/>
  <c r="E42" i="37"/>
  <c r="E31" i="37"/>
  <c r="E30" i="37"/>
  <c r="E29" i="37"/>
  <c r="E36" i="37"/>
  <c r="T7" i="31"/>
  <c r="L39" i="37"/>
  <c r="L29" i="31"/>
  <c r="U12" i="31"/>
  <c r="K42" i="37"/>
  <c r="T20" i="37"/>
  <c r="K30" i="37"/>
  <c r="K29" i="37"/>
  <c r="K36" i="37"/>
  <c r="K31" i="37"/>
  <c r="T18" i="37"/>
  <c r="G32" i="31"/>
  <c r="G30" i="31"/>
  <c r="T19" i="37"/>
  <c r="H27" i="31"/>
  <c r="H32" i="31"/>
  <c r="G42" i="37"/>
  <c r="G33" i="37"/>
  <c r="G34" i="37"/>
  <c r="G41" i="37"/>
  <c r="C29" i="31"/>
  <c r="V12" i="31"/>
  <c r="V18" i="37"/>
  <c r="M42" i="37"/>
  <c r="M33" i="37"/>
  <c r="V20" i="37"/>
  <c r="M34" i="37"/>
  <c r="D29" i="37"/>
  <c r="D40" i="37"/>
  <c r="D42" i="37"/>
  <c r="D33" i="37"/>
  <c r="D34" i="37"/>
  <c r="D32" i="31"/>
  <c r="D27" i="31"/>
  <c r="D30" i="31"/>
  <c r="M32" i="31"/>
  <c r="V15" i="31"/>
  <c r="G31" i="31"/>
  <c r="F31" i="31"/>
  <c r="H31" i="31"/>
  <c r="I31" i="31"/>
  <c r="E31" i="31"/>
  <c r="D31" i="31"/>
  <c r="C31" i="31"/>
  <c r="J33" i="39"/>
  <c r="G33" i="39"/>
  <c r="D33" i="39"/>
  <c r="E33" i="39"/>
  <c r="K33" i="39"/>
  <c r="M33" i="39"/>
  <c r="L33" i="39"/>
  <c r="U15" i="39"/>
  <c r="V15" i="39"/>
  <c r="C33" i="39"/>
  <c r="M40" i="37"/>
  <c r="K40" i="37"/>
  <c r="J23" i="31"/>
  <c r="L40" i="37"/>
  <c r="T14" i="31"/>
  <c r="K31" i="31"/>
  <c r="M23" i="31"/>
  <c r="V6" i="31"/>
  <c r="M24" i="31"/>
  <c r="V7" i="31"/>
  <c r="J24" i="31"/>
  <c r="J31" i="31"/>
  <c r="M31" i="31"/>
  <c r="V14" i="31"/>
  <c r="U7" i="42"/>
  <c r="E34" i="42"/>
  <c r="E33" i="42"/>
  <c r="C34" i="42"/>
  <c r="K34" i="42"/>
  <c r="K33" i="42"/>
  <c r="L32" i="42"/>
  <c r="I32" i="42"/>
  <c r="F32" i="42"/>
  <c r="C26" i="42"/>
  <c r="H34" i="42"/>
  <c r="H33" i="42"/>
  <c r="T7" i="42"/>
  <c r="C33" i="42"/>
  <c r="C30" i="42"/>
  <c r="C27" i="42"/>
  <c r="L34" i="42"/>
  <c r="I34" i="42"/>
  <c r="F34" i="42"/>
  <c r="M33" i="42"/>
  <c r="J33" i="42"/>
  <c r="G33" i="42"/>
  <c r="D33" i="42"/>
  <c r="L31" i="42"/>
  <c r="M30" i="42"/>
  <c r="J30" i="42"/>
  <c r="G30" i="42"/>
  <c r="D30" i="42"/>
  <c r="L28" i="42"/>
  <c r="M27" i="42"/>
  <c r="J27" i="42"/>
  <c r="G27" i="42"/>
  <c r="D27" i="42"/>
  <c r="K26" i="42"/>
  <c r="H26" i="42"/>
  <c r="E26" i="42"/>
  <c r="T15" i="42"/>
  <c r="V14" i="42"/>
  <c r="T12" i="42"/>
  <c r="V11" i="42"/>
  <c r="V8" i="42"/>
  <c r="U8" i="42"/>
  <c r="L33" i="42"/>
  <c r="I33" i="42"/>
  <c r="F33" i="42"/>
  <c r="K31" i="42"/>
  <c r="H31" i="42"/>
  <c r="E31" i="42"/>
  <c r="L30" i="42"/>
  <c r="I30" i="42"/>
  <c r="F30" i="42"/>
  <c r="K28" i="42"/>
  <c r="H28" i="42"/>
  <c r="E28" i="42"/>
  <c r="L27" i="42"/>
  <c r="F27" i="42"/>
  <c r="M26" i="42"/>
  <c r="J26" i="42"/>
  <c r="G26" i="42"/>
  <c r="D26" i="42"/>
  <c r="V15" i="42"/>
  <c r="U14" i="42"/>
  <c r="V12" i="42"/>
  <c r="U11" i="42"/>
  <c r="T9" i="42"/>
  <c r="T8" i="42"/>
  <c r="V9" i="42"/>
  <c r="C32" i="42"/>
  <c r="H32" i="42"/>
  <c r="E32" i="42"/>
  <c r="C31" i="42"/>
  <c r="C28" i="42"/>
  <c r="M34" i="42"/>
  <c r="J34" i="42"/>
  <c r="G34" i="42"/>
  <c r="D34" i="42"/>
  <c r="M31" i="42"/>
  <c r="J31" i="42"/>
  <c r="G31" i="42"/>
  <c r="D31" i="42"/>
  <c r="K30" i="42"/>
  <c r="H30" i="42"/>
  <c r="E30" i="42"/>
  <c r="M28" i="42"/>
  <c r="K27" i="42"/>
  <c r="H27" i="42"/>
  <c r="E27" i="42"/>
  <c r="L26" i="42"/>
  <c r="U15" i="42"/>
  <c r="T14" i="42"/>
  <c r="T11" i="42"/>
  <c r="V7" i="42"/>
  <c r="J32" i="42"/>
  <c r="G32" i="42"/>
  <c r="D32" i="42"/>
  <c r="J25" i="42"/>
  <c r="G25" i="42"/>
  <c r="D25" i="42"/>
  <c r="J24" i="42"/>
  <c r="H24" i="42"/>
  <c r="I25" i="42"/>
  <c r="F25" i="42"/>
  <c r="C25" i="42"/>
  <c r="I24" i="42"/>
  <c r="F24" i="42"/>
  <c r="C24" i="42"/>
  <c r="H25" i="42"/>
  <c r="E25" i="42"/>
  <c r="G24" i="42"/>
  <c r="D24" i="42"/>
  <c r="E24" i="42"/>
  <c r="F33" i="39"/>
  <c r="C32" i="37"/>
  <c r="H28" i="39"/>
  <c r="C25" i="39"/>
  <c r="M25" i="39"/>
  <c r="K24" i="42"/>
  <c r="T5" i="42"/>
  <c r="V5" i="42"/>
  <c r="M24" i="42"/>
  <c r="U13" i="42"/>
  <c r="T6" i="42"/>
  <c r="K25" i="42"/>
  <c r="V6" i="42"/>
  <c r="M25" i="42"/>
  <c r="L24" i="42"/>
  <c r="U6" i="42"/>
  <c r="L25" i="42"/>
  <c r="V13" i="42"/>
  <c r="M32" i="42"/>
  <c r="T13" i="42"/>
  <c r="K32" i="42"/>
  <c r="G29" i="42"/>
  <c r="F29" i="42"/>
  <c r="I29" i="42"/>
  <c r="H29" i="42"/>
  <c r="E29" i="42"/>
  <c r="D29" i="42"/>
  <c r="C29" i="42"/>
  <c r="J29" i="42"/>
  <c r="I32" i="37"/>
  <c r="I40" i="37"/>
  <c r="H33" i="39"/>
  <c r="I28" i="39"/>
  <c r="H38" i="37"/>
  <c r="H40" i="37"/>
  <c r="G40" i="37"/>
  <c r="L29" i="42"/>
  <c r="U10" i="42"/>
  <c r="V10" i="42"/>
  <c r="M29" i="42"/>
  <c r="T10" i="42"/>
  <c r="K29" i="42"/>
  <c r="I33" i="39"/>
  <c r="M35" i="42"/>
  <c r="I35" i="42"/>
  <c r="K35" i="42"/>
  <c r="L35" i="42"/>
  <c r="C35" i="42"/>
  <c r="D35" i="42"/>
  <c r="F35" i="42"/>
  <c r="G35" i="42"/>
  <c r="J35" i="42"/>
  <c r="E35" i="42"/>
  <c r="H35" i="42"/>
  <c r="H27" i="24"/>
  <c r="K32" i="24"/>
  <c r="E33" i="24"/>
  <c r="E36" i="24"/>
  <c r="E30" i="24"/>
  <c r="E40" i="24"/>
  <c r="E32" i="24"/>
  <c r="L40" i="24"/>
  <c r="U19" i="24"/>
  <c r="L36" i="24"/>
  <c r="L38" i="24"/>
  <c r="L33" i="24"/>
  <c r="L30" i="24"/>
  <c r="L32" i="24"/>
  <c r="L29" i="24"/>
  <c r="D38" i="24"/>
  <c r="D36" i="24"/>
  <c r="D40" i="24"/>
  <c r="D35" i="24"/>
  <c r="D29" i="24"/>
  <c r="D33" i="24"/>
  <c r="D32" i="24"/>
  <c r="F40" i="24"/>
  <c r="F28" i="24"/>
  <c r="F35" i="24"/>
  <c r="F32" i="24"/>
  <c r="I40" i="24"/>
  <c r="I30" i="24"/>
  <c r="I33" i="24"/>
  <c r="I38" i="24"/>
  <c r="I29" i="24"/>
  <c r="I27" i="24"/>
  <c r="I32" i="24"/>
  <c r="I26" i="24"/>
  <c r="L26" i="24"/>
  <c r="H35" i="24"/>
  <c r="H38" i="24"/>
  <c r="H29" i="24"/>
  <c r="H30" i="24"/>
  <c r="H34" i="24"/>
  <c r="H40" i="24"/>
  <c r="H33" i="24"/>
  <c r="M38" i="24"/>
  <c r="M33" i="24"/>
  <c r="M40" i="24"/>
  <c r="V19" i="24"/>
  <c r="M36" i="24"/>
  <c r="M29" i="24"/>
  <c r="M32" i="24"/>
  <c r="G35" i="24"/>
  <c r="G29" i="24"/>
  <c r="G40" i="24"/>
  <c r="G36" i="24"/>
  <c r="G32" i="24"/>
  <c r="D30" i="24"/>
  <c r="J30" i="24"/>
  <c r="J38" i="24"/>
  <c r="J29" i="24"/>
  <c r="J35" i="24"/>
  <c r="J40" i="24"/>
  <c r="J28" i="24"/>
  <c r="J32" i="24"/>
  <c r="J26" i="24"/>
  <c r="K36" i="24"/>
  <c r="K38" i="24"/>
  <c r="K27" i="24"/>
  <c r="K30" i="24"/>
  <c r="K40" i="24"/>
  <c r="K35" i="24"/>
  <c r="K28" i="24"/>
  <c r="C40" i="24"/>
  <c r="C36" i="24"/>
  <c r="C29" i="24"/>
  <c r="C27" i="24"/>
  <c r="C35" i="24"/>
  <c r="C33" i="24"/>
  <c r="C32" i="24"/>
  <c r="M30" i="24"/>
  <c r="V9" i="24"/>
  <c r="G30" i="24"/>
  <c r="D26" i="24"/>
  <c r="G26" i="24"/>
  <c r="H28" i="24"/>
  <c r="C28" i="24"/>
  <c r="F30" i="24"/>
  <c r="T11" i="24"/>
  <c r="U15" i="24"/>
  <c r="V12" i="24"/>
  <c r="V14" i="24"/>
  <c r="V8" i="24"/>
  <c r="M26" i="24"/>
  <c r="U14" i="24"/>
  <c r="U8" i="24"/>
  <c r="T17" i="24"/>
  <c r="K33" i="24"/>
  <c r="T6" i="24"/>
  <c r="J36" i="24"/>
  <c r="J33" i="24"/>
  <c r="I35" i="24"/>
  <c r="I28" i="24"/>
  <c r="H36" i="24"/>
  <c r="G28" i="24"/>
  <c r="F38" i="24"/>
  <c r="F33" i="24"/>
  <c r="E38" i="24"/>
  <c r="J31" i="24"/>
  <c r="L27" i="24"/>
  <c r="U6" i="24"/>
  <c r="I31" i="24"/>
  <c r="F34" i="24"/>
  <c r="D31" i="24"/>
  <c r="D28" i="24"/>
  <c r="K34" i="24"/>
  <c r="U5" i="24"/>
  <c r="M28" i="24"/>
  <c r="D34" i="24"/>
  <c r="D27" i="24"/>
  <c r="F26" i="24"/>
  <c r="E27" i="24"/>
  <c r="L34" i="24"/>
  <c r="E28" i="24"/>
  <c r="V6" i="24"/>
  <c r="M27" i="24"/>
  <c r="E26" i="24"/>
  <c r="M34" i="24"/>
  <c r="H26" i="24"/>
  <c r="L31" i="24"/>
  <c r="H37" i="24"/>
  <c r="E34" i="24"/>
  <c r="E37" i="24"/>
  <c r="G34" i="24"/>
  <c r="J34" i="24"/>
  <c r="H31" i="24"/>
  <c r="C34" i="24"/>
  <c r="C37" i="24"/>
  <c r="U13" i="24"/>
  <c r="L37" i="24"/>
  <c r="I37" i="24"/>
  <c r="I34" i="24"/>
  <c r="U16" i="24"/>
  <c r="J37" i="24"/>
  <c r="I39" i="24"/>
  <c r="T5" i="24"/>
  <c r="G38" i="24"/>
  <c r="F36" i="24"/>
  <c r="F29" i="24"/>
  <c r="F27" i="24"/>
  <c r="F31" i="24"/>
  <c r="G33" i="24"/>
  <c r="L39" i="24"/>
  <c r="H39" i="24"/>
  <c r="T13" i="24"/>
  <c r="V13" i="24"/>
  <c r="K26" i="24"/>
  <c r="G27" i="24"/>
  <c r="E29" i="24"/>
  <c r="T7" i="24"/>
  <c r="V7" i="24"/>
  <c r="J27" i="24"/>
  <c r="U9" i="24"/>
  <c r="H32" i="24"/>
  <c r="V11" i="24"/>
  <c r="U11" i="24"/>
  <c r="U17" i="24"/>
  <c r="C38" i="24"/>
  <c r="V17" i="24"/>
  <c r="U12" i="24"/>
  <c r="T12" i="24"/>
  <c r="M35" i="24"/>
  <c r="L35" i="24"/>
  <c r="L28" i="24"/>
  <c r="U7" i="24"/>
  <c r="T15" i="24"/>
  <c r="K29" i="24"/>
  <c r="T8" i="24"/>
  <c r="C31" i="24"/>
  <c r="U10" i="24"/>
  <c r="G31" i="24"/>
  <c r="D37" i="24"/>
  <c r="K37" i="24"/>
  <c r="T16" i="24"/>
  <c r="J39" i="24"/>
  <c r="F39" i="24"/>
  <c r="F37" i="24"/>
  <c r="T10" i="24"/>
  <c r="K31" i="24"/>
  <c r="E31" i="24"/>
  <c r="M37" i="24"/>
  <c r="V16" i="24"/>
  <c r="M31" i="24"/>
  <c r="V10" i="24"/>
  <c r="G37" i="24"/>
  <c r="T18" i="24"/>
  <c r="K39" i="24"/>
  <c r="G39" i="24"/>
  <c r="C39" i="24"/>
  <c r="U18" i="24"/>
  <c r="D39" i="24"/>
  <c r="M39" i="24"/>
  <c r="V18" i="24"/>
  <c r="E39" i="24"/>
  <c r="J4" i="52" l="1"/>
  <c r="G4" i="52"/>
  <c r="I4" i="52"/>
  <c r="K4" i="52"/>
  <c r="H4" i="52"/>
</calcChain>
</file>

<file path=xl/sharedStrings.xml><?xml version="1.0" encoding="utf-8"?>
<sst xmlns="http://schemas.openxmlformats.org/spreadsheetml/2006/main" count="317" uniqueCount="95">
  <si>
    <t>Kuro deginimas namų ūkiuose</t>
  </si>
  <si>
    <t>Pramonės procesai</t>
  </si>
  <si>
    <t>Atliekų deginimas ir gaisrai(namų, automobilių)</t>
  </si>
  <si>
    <t>-48%</t>
  </si>
  <si>
    <t>Ūkio sektorius</t>
  </si>
  <si>
    <t>Ūkio pasektoris</t>
  </si>
  <si>
    <t>Kiekis, 1000 tonų</t>
  </si>
  <si>
    <t>Energetika</t>
  </si>
  <si>
    <t>2015/2005</t>
  </si>
  <si>
    <t>Pokytis, proc.</t>
  </si>
  <si>
    <t>Kelių transportas</t>
  </si>
  <si>
    <t>2014/2005</t>
  </si>
  <si>
    <t>Geležinkeliai</t>
  </si>
  <si>
    <t>Aviacija</t>
  </si>
  <si>
    <t>Laivyba</t>
  </si>
  <si>
    <t>Dujotiekiai</t>
  </si>
  <si>
    <t>Dalis nuo viso kiekio, proc.</t>
  </si>
  <si>
    <t>-*) Nacionalinių teršalų limitų direktyvos (EUROPOS PARLAMENTO IR TARYBOS DIREKTYVA (ES) 2016/2284) įpareigojimas Lietuvai</t>
  </si>
  <si>
    <t>-32%</t>
  </si>
  <si>
    <t>Atliekų tvarkymas</t>
  </si>
  <si>
    <t>Viešoji elektros ir šilumos gamyba</t>
  </si>
  <si>
    <t>Naftos produktų gamyba ir paskirstymas</t>
  </si>
  <si>
    <t>Tirpiklių vartojimas</t>
  </si>
  <si>
    <t>Atliekų apdorojimas</t>
  </si>
  <si>
    <t>Įpareigojimas 2020/2005 *)</t>
  </si>
  <si>
    <t>-55%</t>
  </si>
  <si>
    <t>viso</t>
  </si>
  <si>
    <t>VISO</t>
  </si>
  <si>
    <t>Kitas transportas</t>
  </si>
  <si>
    <t>Žemės ūkis</t>
  </si>
  <si>
    <t>Transportas</t>
  </si>
  <si>
    <t>Mėšlo tvarkymas tvartuose</t>
  </si>
  <si>
    <t>Dirvų trešimas</t>
  </si>
  <si>
    <t>Išmestas į aplinkos orą amoniako (NH3) kiekis Lietuvos ūkyje</t>
  </si>
  <si>
    <t>Išmesto į aplinkos orą amoniako (NH3) kiekio pasiskirstymas pagal ūkio sektorius</t>
  </si>
  <si>
    <t>-10%</t>
  </si>
  <si>
    <t>2013/2005</t>
  </si>
  <si>
    <t>-20%</t>
  </si>
  <si>
    <t>Stacionarus ir mobilus deginimas pramonėje ir statyboje</t>
  </si>
  <si>
    <t>Stacionarus deginimas namų ūkiuose</t>
  </si>
  <si>
    <t>Stacionarus ir mobilus deginimas žemės ūkyje, paslaugų s. ir pan.</t>
  </si>
  <si>
    <t>Išmestas į aplinkos orą azoto oksidų (NOx) kiekis Lietuvos ūkyje</t>
  </si>
  <si>
    <t>Išmesto į aplinkos orą azoto oksidų (NOx) kiekio pasiskirstymas pagal ūkio sektorius</t>
  </si>
  <si>
    <t>Išmestas į aplinkos orą NMLOJ (nemetaninių lakiųjų organinių junginių) kiekis Lietuvos ūkyje</t>
  </si>
  <si>
    <t>Išmesto į aplinkos orą NMLOJ (nemetaninių lakiųjų organinių junginių) kiekio pasiskirstymas pagal ūkio sektorius</t>
  </si>
  <si>
    <t>Išmestas į aplinkos orą sieros oksido (SO2) kiekis Lietuvos ūkyje</t>
  </si>
  <si>
    <t>Išmesto į aplinkos orą sieros oksido (SO2) kiekio pasiskirstymas pagal ūkio sektorius</t>
  </si>
  <si>
    <t>Stacionarus ir mobilus deginimas pramonėje, statyboje, žemės ūkyje, paslaugų sekt.</t>
  </si>
  <si>
    <t>Išmestas į aplinkos orą kietųjų dalelių (KD2.5) kiekis Lietuvos ūkyje</t>
  </si>
  <si>
    <t>Išmesto į aplinkos orą kietųjų dalelių (KD2.5) kiekio pasiskirstymas pagal ūkio sektorius</t>
  </si>
  <si>
    <t>Pramonė ir statyba</t>
  </si>
  <si>
    <t>NOx</t>
  </si>
  <si>
    <t>SO2</t>
  </si>
  <si>
    <t>NH3</t>
  </si>
  <si>
    <t>Reduction commitments 2020 vs 2005 (NECD) / Sumažinimo įpareigojimas 2020/2005 (NECD)</t>
  </si>
  <si>
    <t>NMVOC / NMLOJ</t>
  </si>
  <si>
    <t>PM2.5 / KD2.5</t>
  </si>
  <si>
    <t>Sumažinimo įpareigojimas 2030/2005</t>
  </si>
  <si>
    <t>NMLOJ</t>
  </si>
  <si>
    <t>ΚD2.5</t>
  </si>
  <si>
    <t>2012/2005</t>
  </si>
  <si>
    <t>2011/2005</t>
  </si>
  <si>
    <t>2010/2005</t>
  </si>
  <si>
    <t>2009/2005</t>
  </si>
  <si>
    <t>2008/2005</t>
  </si>
  <si>
    <t>2007/2005</t>
  </si>
  <si>
    <t>Pokytis:</t>
  </si>
  <si>
    <t>2006/2005</t>
  </si>
  <si>
    <t>TIKRINU</t>
  </si>
  <si>
    <t>2020 įpareigojimas</t>
  </si>
  <si>
    <t>2030 įpareigojimas</t>
  </si>
  <si>
    <t>2020 įsipareigojimai</t>
  </si>
  <si>
    <t>2030 įsipareigojimai</t>
  </si>
  <si>
    <t>2016/2005</t>
  </si>
  <si>
    <t>2016/2015</t>
  </si>
  <si>
    <t>2016/2014</t>
  </si>
  <si>
    <t>Trend 1990-2017, % / Pokytis 2017/1990, %</t>
  </si>
  <si>
    <t>Trend 2005-2017, % / Pokytis 2017/2005, %</t>
  </si>
  <si>
    <t>2017/2016</t>
  </si>
  <si>
    <t>2017/2005</t>
  </si>
  <si>
    <t>2017/205</t>
  </si>
  <si>
    <t>Pagrindinių teršalų išmetamas kiekis į aplinką, 1000 tonų</t>
  </si>
  <si>
    <t>NMVOC / NMLOJ*</t>
  </si>
  <si>
    <t>Įpareigojimas 2020/2005</t>
  </si>
  <si>
    <t>Ipareigojimas 2030/2005</t>
  </si>
  <si>
    <t>*bendras kiekis su žemės ūkio sektoriumi</t>
  </si>
  <si>
    <t>NMVOC/ NMLOJ*</t>
  </si>
  <si>
    <t>* Skaičiuojant išmetamą teršalų kiekį neįskaičiuoti teršalai išmesti iš žemės ūkio sektoriaus</t>
  </si>
  <si>
    <t>NOx*</t>
  </si>
  <si>
    <t>2005/2017m. Sumžėjimas</t>
  </si>
  <si>
    <t>Pagrindinių teršalų  kiekis išmestas į aplinkos orą Lietuvos teritorijoje 1990-2017 metais, 1000 tonų</t>
  </si>
  <si>
    <t>Į aplinkos orą išmetamo pagrindinių teršalų kiekio mažėjimas (%) lyginant su 2005 metais</t>
  </si>
  <si>
    <t xml:space="preserve">1 pav. Į aplinkos orą išmetamo pagrindinių teršalų kiekio mažėjimas (%) lyginant su 2005 metais ir įsipareigojimai dėl išmetamo teršalų kiekio sumažinimo iki 2020 ir 2030 m. </t>
  </si>
  <si>
    <t>Metai</t>
  </si>
  <si>
    <t>2 pav. 2017 metais  Į aplinkos orą išmesto   teršalų kiekio sumažėjimas palyginus su 2005 metais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</si>
</sst>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"/>
  </numFmts>
  <fonts count="42" x14ac:knownFonts="1">
    <font>
      <sz val="10"/>
      <color indexed="8"/>
      <name val="Arial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2"/>
      <color indexed="8"/>
      <name val="Arial"/>
      <family val="2"/>
      <charset val="186"/>
    </font>
    <font>
      <b/>
      <i/>
      <sz val="12"/>
      <color indexed="10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186"/>
    </font>
    <font>
      <sz val="8"/>
      <color rgb="FF00B050"/>
      <name val="Arial"/>
      <family val="2"/>
      <charset val="186"/>
    </font>
    <font>
      <sz val="10"/>
      <color rgb="FF00B050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</font>
    <font>
      <b/>
      <i/>
      <sz val="9"/>
      <color indexed="8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color indexed="8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rgb="FF00B050"/>
      <name val="Arial"/>
      <family val="2"/>
      <charset val="186"/>
    </font>
    <font>
      <sz val="9"/>
      <name val="Arial"/>
      <family val="2"/>
      <charset val="186"/>
    </font>
    <font>
      <sz val="12"/>
      <color indexed="8"/>
      <name val="Arial"/>
      <family val="2"/>
      <charset val="186"/>
    </font>
    <font>
      <sz val="11"/>
      <name val="Arial"/>
      <family val="2"/>
      <charset val="186"/>
    </font>
    <font>
      <b/>
      <sz val="8"/>
      <color rgb="FFFF000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ABF8F"/>
      </left>
      <right style="medium">
        <color rgb="FFFABF8F"/>
      </right>
      <top style="medium">
        <color rgb="FFFABF8F"/>
      </top>
      <bottom style="medium">
        <color rgb="FFFABF8F"/>
      </bottom>
      <diagonal/>
    </border>
    <border>
      <left style="medium">
        <color rgb="FFFABF8F"/>
      </left>
      <right style="medium">
        <color rgb="FFFABF8F"/>
      </right>
      <top/>
      <bottom style="medium">
        <color rgb="FFFABF8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4" fillId="2" borderId="0" applyBorder="0" applyAlignment="0"/>
    <xf numFmtId="0" fontId="2" fillId="2" borderId="0" applyBorder="0">
      <alignment horizontal="right" vertical="center"/>
    </xf>
    <xf numFmtId="0" fontId="2" fillId="3" borderId="0" applyBorder="0">
      <alignment horizontal="right" vertical="center"/>
    </xf>
    <xf numFmtId="0" fontId="2" fillId="3" borderId="0" applyBorder="0">
      <alignment horizontal="right" vertical="center"/>
    </xf>
    <xf numFmtId="0" fontId="5" fillId="3" borderId="1">
      <alignment horizontal="right" vertical="center"/>
    </xf>
    <xf numFmtId="0" fontId="7" fillId="3" borderId="1">
      <alignment horizontal="right" vertical="center"/>
    </xf>
    <xf numFmtId="0" fontId="5" fillId="4" borderId="1">
      <alignment horizontal="right" vertical="center"/>
    </xf>
    <xf numFmtId="0" fontId="5" fillId="4" borderId="1">
      <alignment horizontal="right" vertical="center"/>
    </xf>
    <xf numFmtId="0" fontId="5" fillId="4" borderId="2">
      <alignment horizontal="right" vertical="center"/>
    </xf>
    <xf numFmtId="0" fontId="5" fillId="4" borderId="3">
      <alignment horizontal="right" vertical="center"/>
    </xf>
    <xf numFmtId="0" fontId="5" fillId="4" borderId="4">
      <alignment horizontal="right" vertical="center"/>
    </xf>
    <xf numFmtId="0" fontId="5" fillId="0" borderId="0" applyNumberFormat="0">
      <alignment horizontal="right"/>
    </xf>
    <xf numFmtId="0" fontId="2" fillId="4" borderId="5">
      <alignment horizontal="left" vertical="center" wrapText="1" indent="2"/>
    </xf>
    <xf numFmtId="0" fontId="2" fillId="0" borderId="5">
      <alignment horizontal="left" vertical="center" wrapText="1" indent="2"/>
    </xf>
    <xf numFmtId="0" fontId="2" fillId="3" borderId="3">
      <alignment horizontal="left" vertical="center"/>
    </xf>
    <xf numFmtId="0" fontId="5" fillId="0" borderId="6">
      <alignment horizontal="left" vertical="top" wrapText="1"/>
    </xf>
    <xf numFmtId="0" fontId="1" fillId="0" borderId="7"/>
    <xf numFmtId="0" fontId="6" fillId="0" borderId="0" applyNumberFormat="0" applyFill="0" applyBorder="0" applyAlignment="0" applyProtection="0"/>
    <xf numFmtId="0" fontId="2" fillId="0" borderId="0" applyBorder="0">
      <alignment horizontal="right" vertical="center"/>
    </xf>
    <xf numFmtId="0" fontId="2" fillId="0" borderId="1">
      <alignment horizontal="right" vertical="center"/>
    </xf>
    <xf numFmtId="1" fontId="8" fillId="3" borderId="0" applyBorder="0">
      <alignment horizontal="right" vertical="center"/>
    </xf>
    <xf numFmtId="0" fontId="3" fillId="0" borderId="0"/>
    <xf numFmtId="0" fontId="1" fillId="5" borderId="1"/>
    <xf numFmtId="0" fontId="1" fillId="0" borderId="0"/>
    <xf numFmtId="4" fontId="2" fillId="0" borderId="0" applyFill="0" applyBorder="0" applyProtection="0">
      <alignment horizontal="right" vertical="center"/>
    </xf>
    <xf numFmtId="0" fontId="4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2" fillId="6" borderId="1"/>
    <xf numFmtId="0" fontId="1" fillId="0" borderId="0"/>
    <xf numFmtId="0" fontId="1" fillId="0" borderId="0"/>
    <xf numFmtId="0" fontId="1" fillId="0" borderId="0"/>
    <xf numFmtId="0" fontId="24" fillId="0" borderId="0"/>
    <xf numFmtId="0" fontId="9" fillId="0" borderId="0" applyNumberFormat="0" applyFill="0" applyBorder="0" applyAlignment="0" applyProtection="0"/>
    <xf numFmtId="0" fontId="2" fillId="0" borderId="0"/>
    <xf numFmtId="0" fontId="28" fillId="0" borderId="0"/>
  </cellStyleXfs>
  <cellXfs count="250"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9" fontId="13" fillId="0" borderId="0" xfId="0" applyNumberFormat="1" applyFont="1"/>
    <xf numFmtId="9" fontId="13" fillId="0" borderId="0" xfId="0" quotePrefix="1" applyNumberFormat="1" applyFont="1" applyAlignment="1">
      <alignment horizontal="center"/>
    </xf>
    <xf numFmtId="0" fontId="0" fillId="0" borderId="0" xfId="0" applyFill="1"/>
    <xf numFmtId="0" fontId="15" fillId="0" borderId="0" xfId="0" quotePrefix="1" applyFont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6" fillId="0" borderId="1" xfId="0" applyFont="1" applyFill="1" applyBorder="1"/>
    <xf numFmtId="9" fontId="0" fillId="0" borderId="0" xfId="0" applyNumberFormat="1"/>
    <xf numFmtId="164" fontId="13" fillId="0" borderId="0" xfId="0" applyNumberFormat="1" applyFont="1" applyFill="1" applyBorder="1"/>
    <xf numFmtId="164" fontId="0" fillId="0" borderId="13" xfId="0" applyNumberFormat="1" applyBorder="1"/>
    <xf numFmtId="9" fontId="25" fillId="0" borderId="13" xfId="0" applyNumberFormat="1" applyFont="1" applyBorder="1"/>
    <xf numFmtId="0" fontId="26" fillId="0" borderId="0" xfId="0" applyFont="1"/>
    <xf numFmtId="164" fontId="0" fillId="0" borderId="0" xfId="0" applyNumberFormat="1"/>
    <xf numFmtId="9" fontId="27" fillId="0" borderId="0" xfId="0" quotePrefix="1" applyNumberFormat="1" applyFont="1"/>
    <xf numFmtId="164" fontId="0" fillId="0" borderId="14" xfId="0" applyNumberFormat="1" applyBorder="1"/>
    <xf numFmtId="0" fontId="0" fillId="0" borderId="0" xfId="0" applyBorder="1"/>
    <xf numFmtId="0" fontId="14" fillId="0" borderId="0" xfId="0" applyFont="1" applyBorder="1"/>
    <xf numFmtId="164" fontId="12" fillId="0" borderId="0" xfId="0" applyNumberFormat="1" applyFont="1" applyBorder="1"/>
    <xf numFmtId="164" fontId="21" fillId="0" borderId="0" xfId="0" applyNumberFormat="1" applyFont="1" applyBorder="1"/>
    <xf numFmtId="164" fontId="13" fillId="0" borderId="1" xfId="0" applyNumberFormat="1" applyFont="1" applyBorder="1" applyAlignment="1">
      <alignment horizontal="center"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2" fontId="17" fillId="9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 applyFont="1"/>
    <xf numFmtId="164" fontId="0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ont="1"/>
    <xf numFmtId="2" fontId="1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/>
    <xf numFmtId="0" fontId="16" fillId="0" borderId="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/>
    <xf numFmtId="0" fontId="0" fillId="0" borderId="16" xfId="0" applyBorder="1"/>
    <xf numFmtId="0" fontId="0" fillId="0" borderId="15" xfId="0" applyBorder="1"/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quotePrefix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29" fillId="0" borderId="0" xfId="35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19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2" fontId="10" fillId="9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32" fillId="9" borderId="1" xfId="0" applyNumberFormat="1" applyFont="1" applyFill="1" applyBorder="1" applyAlignment="1">
      <alignment horizontal="center" vertical="center" wrapText="1"/>
    </xf>
    <xf numFmtId="2" fontId="11" fillId="9" borderId="1" xfId="0" applyNumberFormat="1" applyFont="1" applyFill="1" applyBorder="1" applyAlignment="1">
      <alignment horizontal="center" vertical="center" wrapText="1"/>
    </xf>
    <xf numFmtId="0" fontId="35" fillId="0" borderId="1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13" fillId="0" borderId="0" xfId="0" applyNumberFormat="1" applyFont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0" xfId="0" applyFill="1" applyBorder="1"/>
    <xf numFmtId="0" fontId="0" fillId="0" borderId="18" xfId="0" applyFill="1" applyBorder="1"/>
    <xf numFmtId="165" fontId="0" fillId="0" borderId="19" xfId="0" applyNumberFormat="1" applyBorder="1"/>
    <xf numFmtId="165" fontId="0" fillId="9" borderId="19" xfId="0" applyNumberFormat="1" applyFill="1" applyBorder="1"/>
    <xf numFmtId="165" fontId="0" fillId="0" borderId="20" xfId="0" applyNumberFormat="1" applyBorder="1"/>
    <xf numFmtId="165" fontId="0" fillId="9" borderId="20" xfId="0" applyNumberFormat="1" applyFill="1" applyBorder="1"/>
    <xf numFmtId="165" fontId="0" fillId="9" borderId="20" xfId="0" applyNumberFormat="1" applyFill="1" applyBorder="1" applyAlignment="1">
      <alignment horizontal="right"/>
    </xf>
    <xf numFmtId="165" fontId="29" fillId="9" borderId="20" xfId="35" applyNumberFormat="1" applyFont="1" applyFill="1" applyBorder="1" applyAlignment="1" applyProtection="1">
      <alignment horizontal="right" vertical="center" wrapText="1"/>
      <protection locked="0"/>
    </xf>
    <xf numFmtId="165" fontId="0" fillId="0" borderId="6" xfId="0" applyNumberFormat="1" applyBorder="1"/>
    <xf numFmtId="2" fontId="14" fillId="9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0" fontId="10" fillId="0" borderId="1" xfId="0" applyNumberFormat="1" applyFont="1" applyBorder="1"/>
    <xf numFmtId="164" fontId="10" fillId="0" borderId="1" xfId="0" applyNumberFormat="1" applyFont="1" applyBorder="1" applyAlignment="1">
      <alignment horizontal="center" vertical="center" wrapText="1"/>
    </xf>
    <xf numFmtId="164" fontId="10" fillId="9" borderId="1" xfId="0" applyNumberFormat="1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25" xfId="0" applyBorder="1"/>
    <xf numFmtId="0" fontId="30" fillId="0" borderId="3" xfId="0" quotePrefix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/>
    </xf>
    <xf numFmtId="164" fontId="33" fillId="0" borderId="30" xfId="0" applyNumberFormat="1" applyFont="1" applyBorder="1" applyAlignment="1">
      <alignment horizontal="center" vertical="center" wrapText="1"/>
    </xf>
    <xf numFmtId="164" fontId="31" fillId="0" borderId="30" xfId="0" applyNumberFormat="1" applyFont="1" applyBorder="1" applyAlignment="1">
      <alignment horizontal="center" vertical="center" wrapText="1"/>
    </xf>
    <xf numFmtId="164" fontId="31" fillId="9" borderId="30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10" fontId="12" fillId="0" borderId="1" xfId="0" applyNumberFormat="1" applyFont="1" applyBorder="1" applyAlignment="1">
      <alignment horizontal="center" vertical="center"/>
    </xf>
    <xf numFmtId="10" fontId="31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0" fontId="31" fillId="0" borderId="1" xfId="0" applyNumberFormat="1" applyFont="1" applyBorder="1"/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0" xfId="0" applyFont="1"/>
    <xf numFmtId="164" fontId="10" fillId="0" borderId="1" xfId="0" applyNumberFormat="1" applyFont="1" applyBorder="1"/>
    <xf numFmtId="0" fontId="35" fillId="0" borderId="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36" fillId="0" borderId="8" xfId="0" applyFont="1" applyBorder="1" applyAlignment="1">
      <alignment horizontal="center" vertical="center" wrapText="1"/>
    </xf>
    <xf numFmtId="0" fontId="37" fillId="0" borderId="8" xfId="0" applyFont="1" applyBorder="1" applyAlignment="1" applyProtection="1">
      <alignment horizontal="center" vertical="center" wrapText="1"/>
    </xf>
    <xf numFmtId="0" fontId="1" fillId="0" borderId="0" xfId="36"/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5" fontId="34" fillId="0" borderId="1" xfId="0" applyNumberFormat="1" applyFont="1" applyBorder="1" applyAlignment="1">
      <alignment horizontal="center" vertical="center"/>
    </xf>
    <xf numFmtId="10" fontId="34" fillId="9" borderId="1" xfId="0" applyNumberFormat="1" applyFont="1" applyFill="1" applyBorder="1" applyAlignment="1">
      <alignment horizontal="center" vertical="center" wrapText="1"/>
    </xf>
    <xf numFmtId="165" fontId="34" fillId="9" borderId="1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19" fillId="0" borderId="1" xfId="0" applyFont="1" applyFill="1" applyBorder="1" applyAlignment="1">
      <alignment horizontal="center" vertical="center" wrapText="1"/>
    </xf>
    <xf numFmtId="0" fontId="19" fillId="8" borderId="11" xfId="0" quotePrefix="1" applyFont="1" applyFill="1" applyBorder="1" applyAlignment="1">
      <alignment horizontal="left" vertical="center"/>
    </xf>
    <xf numFmtId="0" fontId="19" fillId="8" borderId="1" xfId="0" quotePrefix="1" applyFont="1" applyFill="1" applyBorder="1" applyAlignment="1">
      <alignment horizontal="left" vertical="top"/>
    </xf>
    <xf numFmtId="164" fontId="0" fillId="0" borderId="1" xfId="0" applyNumberFormat="1" applyFont="1" applyBorder="1" applyAlignment="1">
      <alignment horizontal="center" vertical="center"/>
    </xf>
    <xf numFmtId="0" fontId="19" fillId="8" borderId="11" xfId="0" applyFont="1" applyFill="1" applyBorder="1" applyAlignment="1">
      <alignment horizontal="left" vertical="center"/>
    </xf>
    <xf numFmtId="0" fontId="19" fillId="8" borderId="1" xfId="0" applyFont="1" applyFill="1" applyBorder="1" applyAlignment="1">
      <alignment horizontal="left" vertical="top"/>
    </xf>
    <xf numFmtId="0" fontId="19" fillId="8" borderId="1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3" fillId="0" borderId="0" xfId="36" applyFont="1"/>
    <xf numFmtId="0" fontId="10" fillId="8" borderId="11" xfId="0" quotePrefix="1" applyFont="1" applyFill="1" applyBorder="1" applyAlignment="1">
      <alignment horizontal="left" vertical="center" wrapText="1"/>
    </xf>
    <xf numFmtId="0" fontId="19" fillId="8" borderId="1" xfId="0" quotePrefix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Font="1" applyBorder="1"/>
    <xf numFmtId="164" fontId="20" fillId="0" borderId="1" xfId="0" applyNumberFormat="1" applyFont="1" applyBorder="1" applyAlignment="1">
      <alignment horizontal="center" vertical="center" wrapText="1"/>
    </xf>
    <xf numFmtId="165" fontId="40" fillId="9" borderId="1" xfId="35" applyNumberFormat="1" applyFont="1" applyFill="1" applyBorder="1" applyAlignment="1" applyProtection="1">
      <alignment horizontal="center" vertical="center" wrapText="1"/>
      <protection locked="0"/>
    </xf>
    <xf numFmtId="9" fontId="36" fillId="0" borderId="1" xfId="0" applyNumberFormat="1" applyFont="1" applyBorder="1" applyAlignment="1">
      <alignment horizontal="center" vertical="center"/>
    </xf>
    <xf numFmtId="9" fontId="37" fillId="0" borderId="1" xfId="0" quotePrefix="1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13" fillId="9" borderId="1" xfId="0" applyNumberFormat="1" applyFont="1" applyFill="1" applyBorder="1" applyAlignment="1">
      <alignment horizontal="center" vertical="center" wrapText="1"/>
    </xf>
    <xf numFmtId="2" fontId="13" fillId="9" borderId="11" xfId="0" applyNumberFormat="1" applyFont="1" applyFill="1" applyBorder="1" applyAlignment="1">
      <alignment horizontal="center" vertical="center" wrapText="1"/>
    </xf>
    <xf numFmtId="166" fontId="38" fillId="9" borderId="1" xfId="35" applyNumberFormat="1" applyFont="1" applyFill="1" applyBorder="1" applyAlignment="1" applyProtection="1">
      <alignment horizontal="center" vertical="center" wrapText="1"/>
      <protection locked="0"/>
    </xf>
    <xf numFmtId="2" fontId="13" fillId="9" borderId="12" xfId="0" applyNumberFormat="1" applyFont="1" applyFill="1" applyBorder="1" applyAlignment="1">
      <alignment horizontal="center" vertical="center" wrapText="1"/>
    </xf>
    <xf numFmtId="2" fontId="13" fillId="9" borderId="10" xfId="0" applyNumberFormat="1" applyFont="1" applyFill="1" applyBorder="1" applyAlignment="1">
      <alignment horizontal="center" vertical="center" wrapText="1"/>
    </xf>
    <xf numFmtId="2" fontId="13" fillId="9" borderId="8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/>
    </xf>
    <xf numFmtId="164" fontId="13" fillId="9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0" fontId="39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/>
    <xf numFmtId="0" fontId="12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10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/>
    <xf numFmtId="0" fontId="10" fillId="0" borderId="0" xfId="0" applyFont="1" applyFill="1"/>
    <xf numFmtId="164" fontId="32" fillId="0" borderId="1" xfId="0" applyNumberFormat="1" applyFont="1" applyBorder="1" applyAlignment="1">
      <alignment horizontal="center" vertical="center" wrapText="1"/>
    </xf>
    <xf numFmtId="164" fontId="36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36" fillId="0" borderId="1" xfId="0" applyNumberFormat="1" applyFont="1" applyBorder="1" applyAlignment="1">
      <alignment horizontal="center" vertical="center"/>
    </xf>
    <xf numFmtId="0" fontId="1" fillId="0" borderId="0" xfId="36" applyAlignment="1"/>
    <xf numFmtId="0" fontId="0" fillId="0" borderId="0" xfId="0" applyAlignment="1"/>
    <xf numFmtId="0" fontId="10" fillId="0" borderId="0" xfId="0" applyFont="1"/>
    <xf numFmtId="165" fontId="0" fillId="0" borderId="35" xfId="0" applyNumberFormat="1" applyBorder="1"/>
    <xf numFmtId="165" fontId="0" fillId="0" borderId="36" xfId="0" applyNumberFormat="1" applyBorder="1"/>
    <xf numFmtId="165" fontId="0" fillId="0" borderId="37" xfId="0" applyNumberFormat="1" applyBorder="1"/>
    <xf numFmtId="0" fontId="20" fillId="8" borderId="17" xfId="0" quotePrefix="1" applyFont="1" applyFill="1" applyBorder="1" applyAlignment="1">
      <alignment horizontal="center"/>
    </xf>
    <xf numFmtId="0" fontId="20" fillId="8" borderId="39" xfId="0" quotePrefix="1" applyFont="1" applyFill="1" applyBorder="1" applyAlignment="1">
      <alignment horizontal="center" wrapText="1"/>
    </xf>
    <xf numFmtId="0" fontId="20" fillId="8" borderId="38" xfId="0" quotePrefix="1" applyFont="1" applyFill="1" applyBorder="1" applyAlignment="1">
      <alignment horizontal="center"/>
    </xf>
    <xf numFmtId="0" fontId="20" fillId="8" borderId="38" xfId="0" applyFont="1" applyFill="1" applyBorder="1" applyAlignment="1">
      <alignment horizontal="center"/>
    </xf>
    <xf numFmtId="0" fontId="20" fillId="8" borderId="26" xfId="0" applyFont="1" applyFill="1" applyBorder="1" applyAlignment="1">
      <alignment horizontal="center" wrapText="1"/>
    </xf>
    <xf numFmtId="0" fontId="10" fillId="8" borderId="17" xfId="0" applyFont="1" applyFill="1" applyBorder="1" applyAlignment="1">
      <alignment horizontal="center" vertical="center"/>
    </xf>
    <xf numFmtId="0" fontId="41" fillId="7" borderId="13" xfId="0" applyFont="1" applyFill="1" applyBorder="1" applyAlignment="1">
      <alignment vertical="center" wrapText="1"/>
    </xf>
    <xf numFmtId="0" fontId="21" fillId="7" borderId="13" xfId="0" applyFont="1" applyFill="1" applyBorder="1" applyAlignment="1">
      <alignment vertical="center" wrapText="1"/>
    </xf>
    <xf numFmtId="0" fontId="21" fillId="7" borderId="14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13" fillId="4" borderId="1" xfId="10" applyFo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0" fillId="4" borderId="8" xfId="10" applyFont="1" applyBorder="1" applyAlignment="1">
      <alignment horizontal="left" vertical="center"/>
    </xf>
    <xf numFmtId="0" fontId="20" fillId="4" borderId="10" xfId="10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4" borderId="8" xfId="10" applyFont="1" applyBorder="1">
      <alignment horizontal="right" vertical="center"/>
    </xf>
    <xf numFmtId="0" fontId="20" fillId="4" borderId="10" xfId="10" applyFont="1" applyBorder="1">
      <alignment horizontal="righ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64" fontId="18" fillId="0" borderId="28" xfId="0" quotePrefix="1" applyNumberFormat="1" applyFont="1" applyBorder="1" applyAlignment="1">
      <alignment horizontal="center" vertical="center" wrapText="1"/>
    </xf>
    <xf numFmtId="164" fontId="18" fillId="0" borderId="29" xfId="0" quotePrefix="1" applyNumberFormat="1" applyFont="1" applyBorder="1" applyAlignment="1">
      <alignment horizontal="center" vertical="center" wrapText="1"/>
    </xf>
    <xf numFmtId="164" fontId="18" fillId="0" borderId="31" xfId="0" quotePrefix="1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9" fontId="18" fillId="0" borderId="8" xfId="0" quotePrefix="1" applyNumberFormat="1" applyFont="1" applyBorder="1" applyAlignment="1">
      <alignment horizontal="center" vertical="center" wrapText="1"/>
    </xf>
    <xf numFmtId="9" fontId="18" fillId="0" borderId="9" xfId="0" quotePrefix="1" applyNumberFormat="1" applyFont="1" applyBorder="1" applyAlignment="1">
      <alignment horizontal="center" vertical="center" wrapText="1"/>
    </xf>
    <xf numFmtId="9" fontId="18" fillId="0" borderId="10" xfId="0" quotePrefix="1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9" fontId="18" fillId="0" borderId="8" xfId="0" quotePrefix="1" applyNumberFormat="1" applyFont="1" applyBorder="1" applyAlignment="1">
      <alignment horizontal="center" vertical="center"/>
    </xf>
    <xf numFmtId="9" fontId="18" fillId="0" borderId="9" xfId="0" quotePrefix="1" applyNumberFormat="1" applyFont="1" applyBorder="1" applyAlignment="1">
      <alignment horizontal="center" vertical="center"/>
    </xf>
    <xf numFmtId="9" fontId="18" fillId="0" borderId="10" xfId="0" quotePrefix="1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9" fillId="9" borderId="1" xfId="0" applyFont="1" applyFill="1" applyBorder="1" applyAlignment="1">
      <alignment horizontal="center" vertical="center" wrapText="1"/>
    </xf>
  </cellXfs>
  <cellStyles count="42">
    <cellStyle name="2x indented GHG Textfiels" xfId="1"/>
    <cellStyle name="5x indented GHG Textfiels" xfId="2"/>
    <cellStyle name="5x indented GHG Textfiels 2" xfId="3"/>
    <cellStyle name="AggblueBoldCels" xfId="4"/>
    <cellStyle name="AggblueCels" xfId="5"/>
    <cellStyle name="AggBoldCells" xfId="6"/>
    <cellStyle name="AggCels" xfId="7"/>
    <cellStyle name="AggGreen" xfId="8"/>
    <cellStyle name="AggGreen12" xfId="9"/>
    <cellStyle name="AggOrange" xfId="10"/>
    <cellStyle name="AggOrange9" xfId="11"/>
    <cellStyle name="AggOrangeLB_2x" xfId="12"/>
    <cellStyle name="AggOrangeLBorder" xfId="13"/>
    <cellStyle name="AggOrangeRBorder" xfId="14"/>
    <cellStyle name="Constants" xfId="15"/>
    <cellStyle name="CustomCellsOrange" xfId="16"/>
    <cellStyle name="CustomizationCells" xfId="17"/>
    <cellStyle name="CustomizationGreenCells" xfId="18"/>
    <cellStyle name="DocBox_EmptyRow" xfId="19"/>
    <cellStyle name="Empty_B_border" xfId="20"/>
    <cellStyle name="Headline" xfId="21"/>
    <cellStyle name="InputCells" xfId="22"/>
    <cellStyle name="InputCells12" xfId="23"/>
    <cellStyle name="IntCells" xfId="24"/>
    <cellStyle name="Įprastas" xfId="0" builtinId="0"/>
    <cellStyle name="Įprastas 2" xfId="25"/>
    <cellStyle name="Įprastas 3" xfId="41"/>
    <cellStyle name="KP_thin_border_dark_grey" xfId="26"/>
    <cellStyle name="Normal 2" xfId="27"/>
    <cellStyle name="Normal GHG Numbers (0.00)" xfId="28"/>
    <cellStyle name="Normal GHG Textfiels Bold" xfId="29"/>
    <cellStyle name="Normal GHG whole table" xfId="30"/>
    <cellStyle name="Normal GHG-Shade" xfId="31"/>
    <cellStyle name="Normal GHG-Shade 2" xfId="32"/>
    <cellStyle name="Normál_Munka1" xfId="33"/>
    <cellStyle name="Shade" xfId="34"/>
    <cellStyle name="Standard 2" xfId="35"/>
    <cellStyle name="Standard 2 2" xfId="36"/>
    <cellStyle name="Standard 3 2" xfId="37"/>
    <cellStyle name="Standard 6" xfId="38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24487591437034E-2"/>
          <c:y val="6.5890556473888251E-2"/>
          <c:w val="0.92484467314334884"/>
          <c:h val="0.64959036706218976"/>
        </c:manualLayout>
      </c:layout>
      <c:lineChart>
        <c:grouping val="standard"/>
        <c:varyColors val="0"/>
        <c:ser>
          <c:idx val="0"/>
          <c:order val="0"/>
          <c:tx>
            <c:v>NOx</c:v>
          </c:tx>
          <c:spPr>
            <a:ln w="2222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Pt>
            <c:idx val="11"/>
            <c:bubble3D val="0"/>
          </c:dPt>
          <c:dPt>
            <c:idx val="12"/>
            <c:bubble3D val="0"/>
            <c:spPr>
              <a:ln w="19050" cap="rnd">
                <a:solidFill>
                  <a:schemeClr val="accent1">
                    <a:lumMod val="75000"/>
                  </a:schemeClr>
                </a:solidFill>
                <a:prstDash val="dash"/>
                <a:round/>
              </a:ln>
              <a:effectLst/>
            </c:spPr>
          </c:dPt>
          <c:dPt>
            <c:idx val="13"/>
            <c:bubble3D val="0"/>
            <c:spPr>
              <a:ln w="19050" cap="rnd">
                <a:solidFill>
                  <a:schemeClr val="accent1">
                    <a:lumMod val="75000"/>
                  </a:schemeClr>
                </a:solidFill>
                <a:prstDash val="dash"/>
                <a:round/>
              </a:ln>
              <a:effectLst/>
            </c:spPr>
          </c:dPt>
          <c:cat>
            <c:strRef>
              <c:f>Grafikai!$D$38:$Q$38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2020 įsipareigojimai</c:v>
                </c:pt>
                <c:pt idx="13">
                  <c:v>2030 įsipareigojimai</c:v>
                </c:pt>
              </c:strCache>
            </c:strRef>
          </c:cat>
          <c:val>
            <c:numRef>
              <c:f>Grafikai!$D$39:$Q$39</c:f>
              <c:numCache>
                <c:formatCode>0.00%</c:formatCode>
                <c:ptCount val="14"/>
                <c:pt idx="0">
                  <c:v>4.9924940260744843E-2</c:v>
                </c:pt>
                <c:pt idx="1">
                  <c:v>-1.2113287914086402E-2</c:v>
                </c:pt>
                <c:pt idx="2">
                  <c:v>1.4407023219054115E-2</c:v>
                </c:pt>
                <c:pt idx="3">
                  <c:v>-0.11756718151108683</c:v>
                </c:pt>
                <c:pt idx="4">
                  <c:v>-9.3238967797845754E-2</c:v>
                </c:pt>
                <c:pt idx="5">
                  <c:v>-0.15328222226243085</c:v>
                </c:pt>
                <c:pt idx="6">
                  <c:v>-0.11593777056834464</c:v>
                </c:pt>
                <c:pt idx="7">
                  <c:v>-0.14361678283577967</c:v>
                </c:pt>
                <c:pt idx="8">
                  <c:v>-0.15585237365144922</c:v>
                </c:pt>
                <c:pt idx="9">
                  <c:v>-0.14395274782232054</c:v>
                </c:pt>
                <c:pt idx="10">
                  <c:v>-0.13872778032831692</c:v>
                </c:pt>
                <c:pt idx="11">
                  <c:v>-0.21808267166530343</c:v>
                </c:pt>
                <c:pt idx="12" formatCode="0%">
                  <c:v>-0.48</c:v>
                </c:pt>
                <c:pt idx="13" formatCode="0%">
                  <c:v>-0.51</c:v>
                </c:pt>
              </c:numCache>
            </c:numRef>
          </c:val>
          <c:smooth val="0"/>
        </c:ser>
        <c:ser>
          <c:idx val="1"/>
          <c:order val="1"/>
          <c:tx>
            <c:v>NMLOJ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Pt>
            <c:idx val="11"/>
            <c:bubble3D val="0"/>
          </c:dPt>
          <c:dPt>
            <c:idx val="12"/>
            <c:bubble3D val="0"/>
            <c:spPr>
              <a:ln w="19050" cap="rnd">
                <a:solidFill>
                  <a:schemeClr val="accent2"/>
                </a:solidFill>
                <a:prstDash val="dash"/>
                <a:round/>
              </a:ln>
              <a:effectLst/>
            </c:spPr>
          </c:dPt>
          <c:dPt>
            <c:idx val="13"/>
            <c:bubble3D val="0"/>
            <c:spPr>
              <a:ln w="19050" cap="rnd">
                <a:solidFill>
                  <a:schemeClr val="accent2"/>
                </a:solidFill>
                <a:prstDash val="dash"/>
                <a:round/>
              </a:ln>
              <a:effectLst/>
            </c:spPr>
          </c:dPt>
          <c:cat>
            <c:strRef>
              <c:f>Grafikai!$D$38:$Q$38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2020 įsipareigojimai</c:v>
                </c:pt>
                <c:pt idx="13">
                  <c:v>2030 įsipareigojimai</c:v>
                </c:pt>
              </c:strCache>
            </c:strRef>
          </c:cat>
          <c:val>
            <c:numRef>
              <c:f>Grafikai!$D$40:$Q$40</c:f>
              <c:numCache>
                <c:formatCode>0.00%</c:formatCode>
                <c:ptCount val="14"/>
                <c:pt idx="0">
                  <c:v>-1.915860153789968E-2</c:v>
                </c:pt>
                <c:pt idx="1">
                  <c:v>-4.2328018255268364E-2</c:v>
                </c:pt>
                <c:pt idx="2">
                  <c:v>-6.4017730805930997E-2</c:v>
                </c:pt>
                <c:pt idx="3">
                  <c:v>-0.13394600599823062</c:v>
                </c:pt>
                <c:pt idx="4">
                  <c:v>-0.1350979210518371</c:v>
                </c:pt>
                <c:pt idx="5">
                  <c:v>-0.18399061427059357</c:v>
                </c:pt>
                <c:pt idx="6">
                  <c:v>-0.16962373118728308</c:v>
                </c:pt>
                <c:pt idx="7">
                  <c:v>-0.23772920938093142</c:v>
                </c:pt>
                <c:pt idx="8">
                  <c:v>-0.25801739081520425</c:v>
                </c:pt>
                <c:pt idx="9">
                  <c:v>-0.31750108470277494</c:v>
                </c:pt>
                <c:pt idx="10">
                  <c:v>-0.31948312310021904</c:v>
                </c:pt>
                <c:pt idx="11">
                  <c:v>-0.3313594293450049</c:v>
                </c:pt>
                <c:pt idx="12" formatCode="0%">
                  <c:v>-0.32</c:v>
                </c:pt>
                <c:pt idx="13" formatCode="0%">
                  <c:v>-0.47</c:v>
                </c:pt>
              </c:numCache>
            </c:numRef>
          </c:val>
          <c:smooth val="0"/>
        </c:ser>
        <c:ser>
          <c:idx val="2"/>
          <c:order val="2"/>
          <c:tx>
            <c:v>SO2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Pt>
            <c:idx val="11"/>
            <c:bubble3D val="0"/>
          </c:dPt>
          <c:dPt>
            <c:idx val="12"/>
            <c:bubble3D val="0"/>
            <c:spPr>
              <a:ln w="19050" cap="rnd">
                <a:solidFill>
                  <a:schemeClr val="accent3"/>
                </a:solidFill>
                <a:prstDash val="dash"/>
                <a:round/>
              </a:ln>
              <a:effectLst/>
            </c:spPr>
          </c:dPt>
          <c:dPt>
            <c:idx val="13"/>
            <c:bubble3D val="0"/>
            <c:spPr>
              <a:ln w="19050" cap="rnd">
                <a:solidFill>
                  <a:schemeClr val="accent3"/>
                </a:solidFill>
                <a:prstDash val="dash"/>
                <a:round/>
              </a:ln>
              <a:effectLst/>
            </c:spPr>
          </c:dPt>
          <c:cat>
            <c:strRef>
              <c:f>Grafikai!$D$38:$Q$38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2020 įsipareigojimai</c:v>
                </c:pt>
                <c:pt idx="13">
                  <c:v>2030 įsipareigojimai</c:v>
                </c:pt>
              </c:strCache>
            </c:strRef>
          </c:cat>
          <c:val>
            <c:numRef>
              <c:f>Grafikai!$D$41:$Q$41</c:f>
              <c:numCache>
                <c:formatCode>0.00%</c:formatCode>
                <c:ptCount val="14"/>
                <c:pt idx="0">
                  <c:v>-7.3957064337720299E-2</c:v>
                </c:pt>
                <c:pt idx="1">
                  <c:v>-0.21076944744713821</c:v>
                </c:pt>
                <c:pt idx="2">
                  <c:v>-0.29230688389011872</c:v>
                </c:pt>
                <c:pt idx="3">
                  <c:v>-0.32440460870609639</c:v>
                </c:pt>
                <c:pt idx="4">
                  <c:v>-0.34867423917457385</c:v>
                </c:pt>
                <c:pt idx="5">
                  <c:v>-0.28557656011393068</c:v>
                </c:pt>
                <c:pt idx="6">
                  <c:v>-0.38046561772561682</c:v>
                </c:pt>
                <c:pt idx="7">
                  <c:v>-0.46220537853960414</c:v>
                </c:pt>
                <c:pt idx="8">
                  <c:v>-0.51034892732337023</c:v>
                </c:pt>
                <c:pt idx="9">
                  <c:v>-0.45518729660323842</c:v>
                </c:pt>
                <c:pt idx="10">
                  <c:v>-0.45996515445285202</c:v>
                </c:pt>
                <c:pt idx="11">
                  <c:v>-0.52897277843551083</c:v>
                </c:pt>
                <c:pt idx="12" formatCode="0%">
                  <c:v>-0.55000000000000004</c:v>
                </c:pt>
                <c:pt idx="13" formatCode="0%">
                  <c:v>-0.6</c:v>
                </c:pt>
              </c:numCache>
            </c:numRef>
          </c:val>
          <c:smooth val="0"/>
        </c:ser>
        <c:ser>
          <c:idx val="3"/>
          <c:order val="3"/>
          <c:tx>
            <c:v>NH3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Pt>
            <c:idx val="11"/>
            <c:bubble3D val="0"/>
          </c:dPt>
          <c:dPt>
            <c:idx val="12"/>
            <c:bubble3D val="0"/>
            <c:spPr>
              <a:ln w="19050" cap="rnd">
                <a:solidFill>
                  <a:schemeClr val="accent4"/>
                </a:solidFill>
                <a:prstDash val="dash"/>
                <a:round/>
              </a:ln>
              <a:effectLst/>
            </c:spPr>
          </c:dPt>
          <c:dPt>
            <c:idx val="13"/>
            <c:bubble3D val="0"/>
            <c:spPr>
              <a:ln w="19050" cap="rnd">
                <a:solidFill>
                  <a:schemeClr val="accent4"/>
                </a:solidFill>
                <a:prstDash val="dash"/>
                <a:round/>
              </a:ln>
              <a:effectLst/>
            </c:spPr>
          </c:dPt>
          <c:cat>
            <c:strRef>
              <c:f>Grafikai!$D$38:$Q$38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2020 įsipareigojimai</c:v>
                </c:pt>
                <c:pt idx="13">
                  <c:v>2030 įsipareigojimai</c:v>
                </c:pt>
              </c:strCache>
            </c:strRef>
          </c:cat>
          <c:val>
            <c:numRef>
              <c:f>Grafikai!$D$42:$Q$42</c:f>
              <c:numCache>
                <c:formatCode>0.00%</c:formatCode>
                <c:ptCount val="14"/>
                <c:pt idx="0">
                  <c:v>1.4895444052315356E-2</c:v>
                </c:pt>
                <c:pt idx="1">
                  <c:v>2.3858253415402989E-3</c:v>
                </c:pt>
                <c:pt idx="2">
                  <c:v>-3.1337904106186996E-2</c:v>
                </c:pt>
                <c:pt idx="3">
                  <c:v>2.6107700038699496E-2</c:v>
                </c:pt>
                <c:pt idx="4">
                  <c:v>6.8057793770986827E-3</c:v>
                </c:pt>
                <c:pt idx="5">
                  <c:v>-7.1549088958074184E-3</c:v>
                </c:pt>
                <c:pt idx="6">
                  <c:v>-2.3661547170029464E-2</c:v>
                </c:pt>
                <c:pt idx="7">
                  <c:v>-3.4471726605915652E-2</c:v>
                </c:pt>
                <c:pt idx="8">
                  <c:v>-1.9090132534442916E-2</c:v>
                </c:pt>
                <c:pt idx="9">
                  <c:v>-1.5924862706742312E-2</c:v>
                </c:pt>
                <c:pt idx="10">
                  <c:v>-3.7882478126458063E-2</c:v>
                </c:pt>
                <c:pt idx="11">
                  <c:v>-5.4873341073226806E-2</c:v>
                </c:pt>
                <c:pt idx="12" formatCode="0%">
                  <c:v>-0.1</c:v>
                </c:pt>
                <c:pt idx="13" formatCode="0%">
                  <c:v>-0.1</c:v>
                </c:pt>
              </c:numCache>
            </c:numRef>
          </c:val>
          <c:smooth val="0"/>
        </c:ser>
        <c:ser>
          <c:idx val="4"/>
          <c:order val="4"/>
          <c:tx>
            <c:v>KD2.5</c:v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dPt>
            <c:idx val="11"/>
            <c:bubble3D val="0"/>
          </c:dPt>
          <c:dPt>
            <c:idx val="12"/>
            <c:bubble3D val="0"/>
            <c:spPr>
              <a:ln w="19050" cap="rnd">
                <a:solidFill>
                  <a:srgbClr val="00B0F0"/>
                </a:solidFill>
                <a:prstDash val="dash"/>
                <a:round/>
              </a:ln>
              <a:effectLst/>
            </c:spPr>
          </c:dPt>
          <c:dPt>
            <c:idx val="13"/>
            <c:bubble3D val="0"/>
            <c:spPr>
              <a:ln w="19050" cap="rnd">
                <a:solidFill>
                  <a:srgbClr val="00B0F0"/>
                </a:solidFill>
                <a:prstDash val="dash"/>
                <a:round/>
              </a:ln>
              <a:effectLst/>
            </c:spPr>
          </c:dPt>
          <c:cat>
            <c:strRef>
              <c:f>Grafikai!$D$38:$Q$38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2020 įsipareigojimai</c:v>
                </c:pt>
                <c:pt idx="13">
                  <c:v>2030 įsipareigojimai</c:v>
                </c:pt>
              </c:strCache>
            </c:strRef>
          </c:cat>
          <c:val>
            <c:numRef>
              <c:f>Grafikai!$D$43:$Q$43</c:f>
              <c:numCache>
                <c:formatCode>0.00%</c:formatCode>
                <c:ptCount val="14"/>
                <c:pt idx="0">
                  <c:v>-9.6058424430631742E-2</c:v>
                </c:pt>
                <c:pt idx="1">
                  <c:v>-0.17175155954395885</c:v>
                </c:pt>
                <c:pt idx="2">
                  <c:v>7.1575874767134656E-3</c:v>
                </c:pt>
                <c:pt idx="3">
                  <c:v>-0.12429014831138463</c:v>
                </c:pt>
                <c:pt idx="4">
                  <c:v>-0.2560312278485285</c:v>
                </c:pt>
                <c:pt idx="5">
                  <c:v>0.13109491960773934</c:v>
                </c:pt>
                <c:pt idx="6">
                  <c:v>-0.18823426351430622</c:v>
                </c:pt>
                <c:pt idx="7">
                  <c:v>-9.0963887375288627E-2</c:v>
                </c:pt>
                <c:pt idx="8">
                  <c:v>-0.19471997325347959</c:v>
                </c:pt>
                <c:pt idx="9">
                  <c:v>-0.3104476988187489</c:v>
                </c:pt>
                <c:pt idx="10">
                  <c:v>-0.35566282024698737</c:v>
                </c:pt>
                <c:pt idx="11">
                  <c:v>-0.27017280759704049</c:v>
                </c:pt>
                <c:pt idx="12" formatCode="0%">
                  <c:v>-0.2</c:v>
                </c:pt>
                <c:pt idx="13" formatCode="0%">
                  <c:v>-0.36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30464"/>
        <c:axId val="155113088"/>
      </c:lineChart>
      <c:catAx>
        <c:axId val="39230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solidFill>
            <a:schemeClr val="bg1"/>
          </a:solidFill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ln>
                  <a:noFill/>
                </a:ln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55113088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15511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9230464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995456685869286"/>
          <c:y val="0.82114983794992191"/>
          <c:w val="0.3910237151015592"/>
          <c:h val="9.785033526234600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2005/2017m. sumažėjimas</c:v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393252477207691E-17"/>
                  <c:y val="-1.83806418705106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05031796208190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5573009908830765E-17"/>
                  <c:y val="-1.31290003707162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57548211206134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overflow" horzOverflow="overflow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Grafikai!$B$39:$B$43</c:f>
              <c:strCache>
                <c:ptCount val="5"/>
                <c:pt idx="0">
                  <c:v>NOx</c:v>
                </c:pt>
                <c:pt idx="1">
                  <c:v>NMVOC / NMLOJ</c:v>
                </c:pt>
                <c:pt idx="2">
                  <c:v>SO2</c:v>
                </c:pt>
                <c:pt idx="3">
                  <c:v>NH3</c:v>
                </c:pt>
                <c:pt idx="4">
                  <c:v>PM2.5 / KD2.5</c:v>
                </c:pt>
              </c:strCache>
            </c:strRef>
          </c:cat>
          <c:val>
            <c:numRef>
              <c:f>Grafikai!$T$28:$T$32</c:f>
              <c:numCache>
                <c:formatCode>0.0%</c:formatCode>
                <c:ptCount val="5"/>
                <c:pt idx="0">
                  <c:v>0.21808267166530301</c:v>
                </c:pt>
                <c:pt idx="1">
                  <c:v>0.33135942934500501</c:v>
                </c:pt>
                <c:pt idx="2">
                  <c:v>0.52897277843551105</c:v>
                </c:pt>
                <c:pt idx="3">
                  <c:v>5.4873341073226799E-2</c:v>
                </c:pt>
                <c:pt idx="4">
                  <c:v>0.27017280759703999</c:v>
                </c:pt>
              </c:numCache>
            </c:numRef>
          </c:val>
        </c:ser>
        <c:ser>
          <c:idx val="1"/>
          <c:order val="1"/>
          <c:tx>
            <c:v>Įpareigojimas 2020/2005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Grafikai!$B$39:$B$43</c:f>
              <c:strCache>
                <c:ptCount val="5"/>
                <c:pt idx="0">
                  <c:v>NOx</c:v>
                </c:pt>
                <c:pt idx="1">
                  <c:v>NMVOC / NMLOJ</c:v>
                </c:pt>
                <c:pt idx="2">
                  <c:v>SO2</c:v>
                </c:pt>
                <c:pt idx="3">
                  <c:v>NH3</c:v>
                </c:pt>
                <c:pt idx="4">
                  <c:v>PM2.5 / KD2.5</c:v>
                </c:pt>
              </c:strCache>
            </c:strRef>
          </c:cat>
          <c:val>
            <c:numRef>
              <c:f>Grafikai!$U$28:$U$32</c:f>
              <c:numCache>
                <c:formatCode>0.0%</c:formatCode>
                <c:ptCount val="5"/>
                <c:pt idx="0">
                  <c:v>0.48</c:v>
                </c:pt>
                <c:pt idx="1">
                  <c:v>0.32</c:v>
                </c:pt>
                <c:pt idx="2">
                  <c:v>0.55000000000000004</c:v>
                </c:pt>
                <c:pt idx="3">
                  <c:v>0.1</c:v>
                </c:pt>
                <c:pt idx="4">
                  <c:v>0.2</c:v>
                </c:pt>
              </c:numCache>
            </c:numRef>
          </c:val>
        </c:ser>
        <c:ser>
          <c:idx val="2"/>
          <c:order val="2"/>
          <c:tx>
            <c:v>Įpareigojimas 2030/2005</c:v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Grafikai!$B$39:$B$43</c:f>
              <c:strCache>
                <c:ptCount val="5"/>
                <c:pt idx="0">
                  <c:v>NOx</c:v>
                </c:pt>
                <c:pt idx="1">
                  <c:v>NMVOC / NMLOJ</c:v>
                </c:pt>
                <c:pt idx="2">
                  <c:v>SO2</c:v>
                </c:pt>
                <c:pt idx="3">
                  <c:v>NH3</c:v>
                </c:pt>
                <c:pt idx="4">
                  <c:v>PM2.5 / KD2.5</c:v>
                </c:pt>
              </c:strCache>
            </c:strRef>
          </c:cat>
          <c:val>
            <c:numRef>
              <c:f>Grafikai!$V$28:$V$32</c:f>
              <c:numCache>
                <c:formatCode>0.0%</c:formatCode>
                <c:ptCount val="5"/>
                <c:pt idx="0">
                  <c:v>0.51</c:v>
                </c:pt>
                <c:pt idx="1">
                  <c:v>0.47</c:v>
                </c:pt>
                <c:pt idx="2">
                  <c:v>0.6</c:v>
                </c:pt>
                <c:pt idx="3">
                  <c:v>0.1</c:v>
                </c:pt>
                <c:pt idx="4">
                  <c:v>0.36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9230976"/>
        <c:axId val="658201344"/>
      </c:barChart>
      <c:catAx>
        <c:axId val="3923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658201344"/>
        <c:crosses val="autoZero"/>
        <c:auto val="1"/>
        <c:lblAlgn val="ctr"/>
        <c:lblOffset val="100"/>
        <c:noMultiLvlLbl val="0"/>
      </c:catAx>
      <c:valAx>
        <c:axId val="65820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3923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106094</xdr:rowOff>
    </xdr:from>
    <xdr:to>
      <xdr:col>16</xdr:col>
      <xdr:colOff>165102</xdr:colOff>
      <xdr:row>29</xdr:row>
      <xdr:rowOff>168671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5292</xdr:colOff>
      <xdr:row>1</xdr:row>
      <xdr:rowOff>108292</xdr:rowOff>
    </xdr:from>
    <xdr:to>
      <xdr:col>29</xdr:col>
      <xdr:colOff>166027</xdr:colOff>
      <xdr:row>32</xdr:row>
      <xdr:rowOff>21073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F1"/>
    </sheetView>
  </sheetViews>
  <sheetFormatPr defaultRowHeight="12.75" x14ac:dyDescent="0.2"/>
  <cols>
    <col min="1" max="1" width="26.42578125" customWidth="1"/>
    <col min="3" max="3" width="15.42578125" customWidth="1"/>
    <col min="6" max="6" width="15.140625" customWidth="1"/>
  </cols>
  <sheetData>
    <row r="1" spans="1:6" ht="35.25" customHeight="1" x14ac:dyDescent="0.25">
      <c r="A1" s="185" t="s">
        <v>90</v>
      </c>
      <c r="B1" s="185"/>
      <c r="C1" s="185"/>
      <c r="D1" s="185"/>
      <c r="E1" s="185"/>
      <c r="F1" s="185"/>
    </row>
    <row r="2" spans="1:6" ht="13.5" thickBot="1" x14ac:dyDescent="0.25"/>
    <row r="3" spans="1:6" ht="13.5" thickBot="1" x14ac:dyDescent="0.25">
      <c r="A3" s="180" t="s">
        <v>93</v>
      </c>
      <c r="B3" s="175" t="s">
        <v>88</v>
      </c>
      <c r="C3" s="176" t="s">
        <v>82</v>
      </c>
      <c r="D3" s="177" t="s">
        <v>52</v>
      </c>
      <c r="E3" s="178" t="s">
        <v>53</v>
      </c>
      <c r="F3" s="179" t="s">
        <v>56</v>
      </c>
    </row>
    <row r="4" spans="1:6" x14ac:dyDescent="0.2">
      <c r="A4" s="68">
        <v>1990</v>
      </c>
      <c r="B4" s="74">
        <v>137.58239</v>
      </c>
      <c r="C4" s="172">
        <v>115.98117000000001</v>
      </c>
      <c r="D4" s="73">
        <v>189.91648000000001</v>
      </c>
      <c r="E4" s="73">
        <v>65.056010000000001</v>
      </c>
      <c r="F4" s="72">
        <v>15.22897</v>
      </c>
    </row>
    <row r="5" spans="1:6" x14ac:dyDescent="0.2">
      <c r="A5" s="69">
        <v>1991</v>
      </c>
      <c r="B5" s="74">
        <v>133.88059000000001</v>
      </c>
      <c r="C5" s="173">
        <v>125.28382999999999</v>
      </c>
      <c r="D5" s="75">
        <v>210.61252999999999</v>
      </c>
      <c r="E5" s="75">
        <v>64.574920000000006</v>
      </c>
      <c r="F5" s="74">
        <v>16.204039999999999</v>
      </c>
    </row>
    <row r="6" spans="1:6" x14ac:dyDescent="0.2">
      <c r="A6" s="69">
        <v>1992</v>
      </c>
      <c r="B6" s="74">
        <v>91.686310000000006</v>
      </c>
      <c r="C6" s="173">
        <v>91.0214</v>
      </c>
      <c r="D6" s="75">
        <v>103.71747999999999</v>
      </c>
      <c r="E6" s="75">
        <v>46.481920000000002</v>
      </c>
      <c r="F6" s="74">
        <v>8.67469</v>
      </c>
    </row>
    <row r="7" spans="1:6" x14ac:dyDescent="0.2">
      <c r="A7" s="69">
        <v>1993</v>
      </c>
      <c r="B7" s="74">
        <v>68.033190000000005</v>
      </c>
      <c r="C7" s="173">
        <v>81.734160000000003</v>
      </c>
      <c r="D7" s="75">
        <v>96.719729999999998</v>
      </c>
      <c r="E7" s="75">
        <v>35.371189999999999</v>
      </c>
      <c r="F7" s="74">
        <v>8.6361399999999993</v>
      </c>
    </row>
    <row r="8" spans="1:6" x14ac:dyDescent="0.2">
      <c r="A8" s="69">
        <v>1994</v>
      </c>
      <c r="B8" s="74">
        <v>62.674970000000002</v>
      </c>
      <c r="C8" s="173">
        <v>73.490700000000004</v>
      </c>
      <c r="D8" s="75">
        <v>95.96902</v>
      </c>
      <c r="E8" s="75">
        <v>32.759770000000003</v>
      </c>
      <c r="F8" s="74">
        <v>7.9276799999999996</v>
      </c>
    </row>
    <row r="9" spans="1:6" x14ac:dyDescent="0.2">
      <c r="A9" s="69">
        <v>1995</v>
      </c>
      <c r="B9" s="74">
        <v>65.776009999999999</v>
      </c>
      <c r="C9" s="173">
        <v>75.179969999999997</v>
      </c>
      <c r="D9" s="75">
        <v>73.052949999999996</v>
      </c>
      <c r="E9" s="75">
        <v>30.93797</v>
      </c>
      <c r="F9" s="74">
        <v>7.1346999999999996</v>
      </c>
    </row>
    <row r="10" spans="1:6" x14ac:dyDescent="0.2">
      <c r="A10" s="69">
        <v>1996</v>
      </c>
      <c r="B10" s="74">
        <v>68.077650000000006</v>
      </c>
      <c r="C10" s="173">
        <v>77.364570000000001</v>
      </c>
      <c r="D10" s="75">
        <v>73.489739999999998</v>
      </c>
      <c r="E10" s="75">
        <v>31.67474</v>
      </c>
      <c r="F10" s="74">
        <v>7.4001599999999996</v>
      </c>
    </row>
    <row r="11" spans="1:6" x14ac:dyDescent="0.2">
      <c r="A11" s="69">
        <v>1997</v>
      </c>
      <c r="B11" s="74">
        <v>70.04289</v>
      </c>
      <c r="C11" s="173">
        <v>78.987340000000003</v>
      </c>
      <c r="D11" s="75">
        <v>68.201530000000005</v>
      </c>
      <c r="E11" s="75">
        <v>30.950690000000002</v>
      </c>
      <c r="F11" s="74">
        <v>7.5281099999999999</v>
      </c>
    </row>
    <row r="12" spans="1:6" x14ac:dyDescent="0.2">
      <c r="A12" s="69">
        <v>1998</v>
      </c>
      <c r="B12" s="74">
        <v>70.488159999999993</v>
      </c>
      <c r="C12" s="173">
        <v>78.021050000000002</v>
      </c>
      <c r="D12" s="75">
        <v>83.440280000000001</v>
      </c>
      <c r="E12" s="75">
        <v>29.849609999999998</v>
      </c>
      <c r="F12" s="74">
        <v>7.7861599999999997</v>
      </c>
    </row>
    <row r="13" spans="1:6" x14ac:dyDescent="0.2">
      <c r="A13" s="69">
        <v>1999</v>
      </c>
      <c r="B13" s="74">
        <v>61.828699999999998</v>
      </c>
      <c r="C13" s="173">
        <v>72.632230000000007</v>
      </c>
      <c r="D13" s="75">
        <v>62.331989999999998</v>
      </c>
      <c r="E13" s="75">
        <v>28.231390000000001</v>
      </c>
      <c r="F13" s="74">
        <v>7.5648099999999996</v>
      </c>
    </row>
    <row r="14" spans="1:6" x14ac:dyDescent="0.2">
      <c r="A14" s="69">
        <v>2000</v>
      </c>
      <c r="B14" s="74">
        <v>56.124899999999997</v>
      </c>
      <c r="C14" s="173">
        <v>63.155790000000003</v>
      </c>
      <c r="D14" s="75">
        <v>37.474029999999999</v>
      </c>
      <c r="E14" s="75">
        <v>27.111560000000001</v>
      </c>
      <c r="F14" s="74">
        <v>6.9171399999999998</v>
      </c>
    </row>
    <row r="15" spans="1:6" x14ac:dyDescent="0.2">
      <c r="A15" s="69">
        <v>2001</v>
      </c>
      <c r="B15" s="74">
        <v>57.769620000000003</v>
      </c>
      <c r="C15" s="173">
        <v>60.499630000000003</v>
      </c>
      <c r="D15" s="75">
        <v>41.32011</v>
      </c>
      <c r="E15" s="75">
        <v>27.382560000000002</v>
      </c>
      <c r="F15" s="74">
        <v>7.1300400000000002</v>
      </c>
    </row>
    <row r="16" spans="1:6" x14ac:dyDescent="0.2">
      <c r="A16" s="69">
        <v>2002</v>
      </c>
      <c r="B16" s="74">
        <v>59.12979</v>
      </c>
      <c r="C16" s="173">
        <v>58.634779999999999</v>
      </c>
      <c r="D16" s="75">
        <v>36.882599999999996</v>
      </c>
      <c r="E16" s="75">
        <v>29.264430000000001</v>
      </c>
      <c r="F16" s="74">
        <v>7.6595899999999997</v>
      </c>
    </row>
    <row r="17" spans="1:6" x14ac:dyDescent="0.2">
      <c r="A17" s="69">
        <v>2003</v>
      </c>
      <c r="B17" s="74">
        <v>59.454749999999997</v>
      </c>
      <c r="C17" s="173">
        <v>55.809080000000002</v>
      </c>
      <c r="D17" s="75">
        <v>26.602879999999999</v>
      </c>
      <c r="E17" s="75">
        <v>29.93111</v>
      </c>
      <c r="F17" s="74">
        <v>7.2959199999999997</v>
      </c>
    </row>
    <row r="18" spans="1:6" x14ac:dyDescent="0.2">
      <c r="A18" s="69">
        <v>2004</v>
      </c>
      <c r="B18" s="74">
        <v>61.133420000000001</v>
      </c>
      <c r="C18" s="173">
        <v>54.983139999999999</v>
      </c>
      <c r="D18" s="75">
        <v>27.296420000000001</v>
      </c>
      <c r="E18" s="75">
        <v>30.248819999999998</v>
      </c>
      <c r="F18" s="74">
        <v>7.3717199999999998</v>
      </c>
    </row>
    <row r="19" spans="1:6" x14ac:dyDescent="0.2">
      <c r="A19" s="69">
        <v>2005</v>
      </c>
      <c r="B19" s="74">
        <v>62.364579999999997</v>
      </c>
      <c r="C19" s="173">
        <v>62.168109999999999</v>
      </c>
      <c r="D19" s="75">
        <v>27.974900000000002</v>
      </c>
      <c r="E19" s="75">
        <v>31.23639</v>
      </c>
      <c r="F19" s="74">
        <v>12.44275</v>
      </c>
    </row>
    <row r="20" spans="1:6" x14ac:dyDescent="0.2">
      <c r="A20" s="69">
        <v>2006</v>
      </c>
      <c r="B20" s="74">
        <v>65.063010000000006</v>
      </c>
      <c r="C20" s="173">
        <v>61.447870000000002</v>
      </c>
      <c r="D20" s="75">
        <v>25.905909999999999</v>
      </c>
      <c r="E20" s="75">
        <v>31.699269999999999</v>
      </c>
      <c r="F20" s="74">
        <v>11.247490000000001</v>
      </c>
    </row>
    <row r="21" spans="1:6" x14ac:dyDescent="0.2">
      <c r="A21" s="69">
        <v>2007</v>
      </c>
      <c r="B21" s="74">
        <v>62.128030000000003</v>
      </c>
      <c r="C21" s="173">
        <v>60.091430000000003</v>
      </c>
      <c r="D21" s="75">
        <v>22.07865</v>
      </c>
      <c r="E21" s="75">
        <v>31.30958</v>
      </c>
      <c r="F21" s="74">
        <v>10.305669999999999</v>
      </c>
    </row>
    <row r="22" spans="1:6" x14ac:dyDescent="0.2">
      <c r="A22" s="69">
        <v>2008</v>
      </c>
      <c r="B22" s="74">
        <v>62.955469999999998</v>
      </c>
      <c r="C22" s="173">
        <v>58.702289999999998</v>
      </c>
      <c r="D22" s="75">
        <v>19.797630000000002</v>
      </c>
      <c r="E22" s="75">
        <v>30.26652</v>
      </c>
      <c r="F22" s="74">
        <v>12.5318</v>
      </c>
    </row>
    <row r="23" spans="1:6" x14ac:dyDescent="0.2">
      <c r="A23" s="69">
        <v>2009</v>
      </c>
      <c r="B23" s="74">
        <v>56.962600000000002</v>
      </c>
      <c r="C23" s="173">
        <v>55.037149999999997</v>
      </c>
      <c r="D23" s="75">
        <v>18.89969</v>
      </c>
      <c r="E23" s="75">
        <v>32.058079999999997</v>
      </c>
      <c r="F23" s="74">
        <v>10.89626</v>
      </c>
    </row>
    <row r="24" spans="1:6" x14ac:dyDescent="0.2">
      <c r="A24" s="69">
        <v>2010</v>
      </c>
      <c r="B24" s="74">
        <v>58.711739999999999</v>
      </c>
      <c r="C24" s="173">
        <v>54.93479</v>
      </c>
      <c r="D24" s="75">
        <v>18.220770000000002</v>
      </c>
      <c r="E24" s="75">
        <v>31.458670000000001</v>
      </c>
      <c r="F24" s="74">
        <v>9.2570099999999993</v>
      </c>
    </row>
    <row r="25" spans="1:6" x14ac:dyDescent="0.2">
      <c r="A25" s="69">
        <v>2011</v>
      </c>
      <c r="B25" s="74">
        <v>55.799680000000002</v>
      </c>
      <c r="C25" s="173">
        <v>52.586959999999998</v>
      </c>
      <c r="D25" s="75">
        <v>19.985900000000001</v>
      </c>
      <c r="E25" s="75">
        <v>31.030550000000002</v>
      </c>
      <c r="F25" s="74">
        <v>14.073930000000001</v>
      </c>
    </row>
    <row r="26" spans="1:6" x14ac:dyDescent="0.2">
      <c r="A26" s="69">
        <v>2012</v>
      </c>
      <c r="B26" s="74">
        <v>57.922820000000002</v>
      </c>
      <c r="C26" s="173">
        <v>53.37885</v>
      </c>
      <c r="D26" s="75">
        <v>17.331399999999999</v>
      </c>
      <c r="E26" s="75">
        <v>30.51643</v>
      </c>
      <c r="F26" s="74">
        <v>10.1006</v>
      </c>
    </row>
    <row r="27" spans="1:6" x14ac:dyDescent="0.2">
      <c r="A27" s="69">
        <v>2013</v>
      </c>
      <c r="B27" s="74">
        <v>56.787970000000001</v>
      </c>
      <c r="C27" s="173">
        <v>50.175170000000001</v>
      </c>
      <c r="D27" s="75">
        <v>15.044729999999999</v>
      </c>
      <c r="E27" s="75">
        <v>30.183019999999999</v>
      </c>
      <c r="F27" s="74">
        <v>11.310890000000001</v>
      </c>
    </row>
    <row r="28" spans="1:6" x14ac:dyDescent="0.2">
      <c r="A28" s="69">
        <v>2014</v>
      </c>
      <c r="B28" s="74">
        <v>56.758490000000002</v>
      </c>
      <c r="C28" s="173">
        <v>49.495910000000002</v>
      </c>
      <c r="D28" s="75">
        <v>13.697929999999999</v>
      </c>
      <c r="E28" s="75">
        <v>30.65906</v>
      </c>
      <c r="F28" s="74">
        <v>10.01986</v>
      </c>
    </row>
    <row r="29" spans="1:6" x14ac:dyDescent="0.2">
      <c r="A29" s="69">
        <v>2015</v>
      </c>
      <c r="B29" s="74">
        <v>57.701120000000003</v>
      </c>
      <c r="C29" s="173">
        <v>46.792929999999998</v>
      </c>
      <c r="D29" s="76">
        <v>15.241059999999999</v>
      </c>
      <c r="E29" s="76">
        <v>30.755320000000001</v>
      </c>
      <c r="F29" s="74">
        <v>8.5799400000000006</v>
      </c>
    </row>
    <row r="30" spans="1:6" x14ac:dyDescent="0.2">
      <c r="A30" s="70">
        <v>2016</v>
      </c>
      <c r="B30" s="74">
        <v>57.503059999999998</v>
      </c>
      <c r="C30" s="173">
        <v>46.48113</v>
      </c>
      <c r="D30" s="77">
        <v>15.10744</v>
      </c>
      <c r="E30" s="77">
        <v>30.07423</v>
      </c>
      <c r="F30" s="74">
        <v>8.0173100000000002</v>
      </c>
    </row>
    <row r="31" spans="1:6" ht="13.5" thickBot="1" x14ac:dyDescent="0.25">
      <c r="A31" s="71">
        <v>2017</v>
      </c>
      <c r="B31" s="78">
        <v>53.436669999999999</v>
      </c>
      <c r="C31" s="174">
        <v>45.727290000000004</v>
      </c>
      <c r="D31" s="78">
        <v>13.17695</v>
      </c>
      <c r="E31" s="78">
        <v>29.54711</v>
      </c>
      <c r="F31" s="78">
        <v>9.0810399999999998</v>
      </c>
    </row>
    <row r="32" spans="1:6" ht="23.25" thickBot="1" x14ac:dyDescent="0.25">
      <c r="A32" s="183" t="s">
        <v>76</v>
      </c>
      <c r="B32" s="18">
        <f>(B31-B$4)/B$4</f>
        <v>-0.61160240056885196</v>
      </c>
      <c r="C32" s="18">
        <f>(C31-C$4)/C$4</f>
        <v>-0.60573522408853098</v>
      </c>
      <c r="D32" s="18">
        <f>(D31-D$4)/D$4</f>
        <v>-0.93061713233101195</v>
      </c>
      <c r="E32" s="18">
        <f>(E31-E$4)/E$4</f>
        <v>-0.5458204399562776</v>
      </c>
      <c r="F32" s="18">
        <f>(F31-F$4)/F$4</f>
        <v>-0.40369965926782969</v>
      </c>
    </row>
    <row r="33" spans="1:6" ht="23.25" thickBot="1" x14ac:dyDescent="0.25">
      <c r="A33" s="182" t="s">
        <v>77</v>
      </c>
      <c r="B33" s="13">
        <f>(B31-B19)/B19</f>
        <v>-0.14315674057293415</v>
      </c>
      <c r="C33" s="13">
        <f>(C31-C19)/C19</f>
        <v>-0.26445745254279074</v>
      </c>
      <c r="D33" s="13">
        <f>(D31-D19)/D19</f>
        <v>-0.52897240025880343</v>
      </c>
      <c r="E33" s="13">
        <f>(E31-E19)/E19</f>
        <v>-5.4080513145084948E-2</v>
      </c>
      <c r="F33" s="13">
        <f>(F31-F19)/F19</f>
        <v>-0.27017419782604329</v>
      </c>
    </row>
    <row r="34" spans="1:6" ht="34.5" thickBot="1" x14ac:dyDescent="0.25">
      <c r="A34" s="181" t="s">
        <v>54</v>
      </c>
      <c r="B34" s="14">
        <v>-0.48</v>
      </c>
      <c r="C34" s="14">
        <v>-0.32</v>
      </c>
      <c r="D34" s="14">
        <v>-0.55000000000000004</v>
      </c>
      <c r="E34" s="14">
        <v>-0.1</v>
      </c>
      <c r="F34" s="14">
        <v>-0.2</v>
      </c>
    </row>
    <row r="35" spans="1:6" x14ac:dyDescent="0.2">
      <c r="A35" s="15" t="s">
        <v>57</v>
      </c>
      <c r="B35" s="17">
        <v>-0.51</v>
      </c>
      <c r="C35" s="17">
        <v>-0.47</v>
      </c>
      <c r="D35" s="17">
        <v>-0.6</v>
      </c>
      <c r="E35" s="17">
        <v>-0.1</v>
      </c>
      <c r="F35" s="17">
        <v>-0.36</v>
      </c>
    </row>
    <row r="37" spans="1:6" x14ac:dyDescent="0.2">
      <c r="B37" s="110" t="s">
        <v>85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K46"/>
  <sheetViews>
    <sheetView workbookViewId="0">
      <selection activeCell="M9" sqref="M9"/>
    </sheetView>
  </sheetViews>
  <sheetFormatPr defaultRowHeight="12.75" x14ac:dyDescent="0.2"/>
  <sheetData>
    <row r="3" spans="6:11" x14ac:dyDescent="0.2">
      <c r="G3" t="s">
        <v>51</v>
      </c>
      <c r="H3" t="s">
        <v>58</v>
      </c>
      <c r="I3" t="s">
        <v>52</v>
      </c>
      <c r="J3" t="s">
        <v>53</v>
      </c>
      <c r="K3" t="s">
        <v>59</v>
      </c>
    </row>
    <row r="4" spans="6:11" x14ac:dyDescent="0.2">
      <c r="G4" s="16">
        <f>-Santrauka!B33</f>
        <v>0.14315674057293415</v>
      </c>
      <c r="H4" s="16">
        <f>-Santrauka!C33</f>
        <v>0.26445745254279074</v>
      </c>
      <c r="I4" s="16">
        <f>-Santrauka!D33</f>
        <v>0.52897240025880343</v>
      </c>
      <c r="J4" s="16">
        <f>-Santrauka!E33</f>
        <v>5.4080513145084948E-2</v>
      </c>
      <c r="K4" s="16">
        <f>-Santrauka!F33</f>
        <v>0.27017419782604329</v>
      </c>
    </row>
    <row r="5" spans="6:11" x14ac:dyDescent="0.2">
      <c r="G5" s="11">
        <f>-Santrauka!B34</f>
        <v>0.48</v>
      </c>
      <c r="H5" s="11">
        <f>-Santrauka!C34</f>
        <v>0.32</v>
      </c>
      <c r="I5" s="11">
        <f>-Santrauka!D34</f>
        <v>0.55000000000000004</v>
      </c>
      <c r="J5" s="11">
        <f>-Santrauka!E34</f>
        <v>0.1</v>
      </c>
      <c r="K5" s="11">
        <f>-Santrauka!F34</f>
        <v>0.2</v>
      </c>
    </row>
    <row r="6" spans="6:11" x14ac:dyDescent="0.2">
      <c r="G6" s="11">
        <f>-Santrauka!B35</f>
        <v>0.51</v>
      </c>
      <c r="H6" s="11">
        <f>-Santrauka!C35</f>
        <v>0.47</v>
      </c>
      <c r="I6" s="11">
        <f>-Santrauka!D35</f>
        <v>0.6</v>
      </c>
      <c r="J6" s="11">
        <f>-Santrauka!E35</f>
        <v>0.1</v>
      </c>
      <c r="K6" s="11">
        <f>-Santrauka!F35</f>
        <v>0.36</v>
      </c>
    </row>
    <row r="9" spans="6:11" x14ac:dyDescent="0.2">
      <c r="G9" t="str">
        <f>Santrauka!B3</f>
        <v>NOx*</v>
      </c>
      <c r="H9" t="str">
        <f>Santrauka!C3</f>
        <v>NMVOC / NMLOJ*</v>
      </c>
      <c r="I9" t="str">
        <f>Santrauka!D3</f>
        <v>SO2</v>
      </c>
      <c r="J9" t="str">
        <f>Santrauka!E3</f>
        <v>NH3</v>
      </c>
      <c r="K9" t="str">
        <f>Santrauka!F3</f>
        <v>PM2.5 / KD2.5</v>
      </c>
    </row>
    <row r="10" spans="6:11" x14ac:dyDescent="0.2">
      <c r="G10" t="s">
        <v>51</v>
      </c>
      <c r="H10" t="s">
        <v>55</v>
      </c>
      <c r="I10" t="s">
        <v>52</v>
      </c>
      <c r="J10" t="s">
        <v>53</v>
      </c>
      <c r="K10" t="s">
        <v>56</v>
      </c>
    </row>
    <row r="11" spans="6:11" x14ac:dyDescent="0.2">
      <c r="F11" t="s">
        <v>66</v>
      </c>
    </row>
    <row r="12" spans="6:11" x14ac:dyDescent="0.2">
      <c r="F12">
        <v>2006</v>
      </c>
      <c r="G12" s="16">
        <f>(Santrauka!B20-Santrauka!B$19)/Santrauka!B$19</f>
        <v>4.3268631008178189E-2</v>
      </c>
      <c r="H12" s="16">
        <f>(Santrauka!C20-Santrauka!C$19)/Santrauka!C$19</f>
        <v>-1.1585361047649621E-2</v>
      </c>
      <c r="I12" s="16">
        <f>(Santrauka!D20-Santrauka!D$19)/Santrauka!D$19</f>
        <v>-7.395879878033533E-2</v>
      </c>
      <c r="J12" s="16">
        <f>(Santrauka!E20-Santrauka!E$19)/Santrauka!E$19</f>
        <v>1.4818613802683293E-2</v>
      </c>
      <c r="K12" s="16">
        <f>(Santrauka!F20-Santrauka!F$19)/Santrauka!F$19</f>
        <v>-9.6060758272889776E-2</v>
      </c>
    </row>
    <row r="13" spans="6:11" x14ac:dyDescent="0.2">
      <c r="F13">
        <v>2007</v>
      </c>
      <c r="G13" s="16">
        <f>(Santrauka!B21-Santrauka!B$19)/Santrauka!B$19</f>
        <v>-3.7930184088467212E-3</v>
      </c>
      <c r="H13" s="16">
        <f>(Santrauka!C21-Santrauka!C$19)/Santrauka!C$19</f>
        <v>-3.3404264662380702E-2</v>
      </c>
      <c r="I13" s="16">
        <f>(Santrauka!D21-Santrauka!D$19)/Santrauka!D$19</f>
        <v>-0.21076929676245498</v>
      </c>
      <c r="J13" s="16">
        <f>(Santrauka!E21-Santrauka!E$19)/Santrauka!E$19</f>
        <v>2.3431004671154482E-3</v>
      </c>
      <c r="K13" s="16">
        <f>(Santrauka!F21-Santrauka!F$19)/Santrauka!F$19</f>
        <v>-0.17175302887223493</v>
      </c>
    </row>
    <row r="14" spans="6:11" x14ac:dyDescent="0.2">
      <c r="F14">
        <v>2008</v>
      </c>
      <c r="G14" s="16">
        <f>(Santrauka!B22-Santrauka!B$19)/Santrauka!B$19</f>
        <v>9.4747691718600809E-3</v>
      </c>
      <c r="H14" s="16">
        <f>(Santrauka!C22-Santrauka!C$19)/Santrauka!C$19</f>
        <v>-5.5749161426976002E-2</v>
      </c>
      <c r="I14" s="16">
        <f>(Santrauka!D22-Santrauka!D$19)/Santrauka!D$19</f>
        <v>-0.29230738983874827</v>
      </c>
      <c r="J14" s="16">
        <f>(Santrauka!E22-Santrauka!E$19)/Santrauka!E$19</f>
        <v>-3.1049362618407576E-2</v>
      </c>
      <c r="K14" s="16">
        <f>(Santrauka!F22-Santrauka!F$19)/Santrauka!F$19</f>
        <v>7.1567780434389737E-3</v>
      </c>
    </row>
    <row r="15" spans="6:11" x14ac:dyDescent="0.2">
      <c r="F15">
        <v>2009</v>
      </c>
      <c r="G15" s="16">
        <f>(Santrauka!B23-Santrauka!B$19)/Santrauka!B$19</f>
        <v>-8.661935989948133E-2</v>
      </c>
      <c r="H15" s="16">
        <f>(Santrauka!C23-Santrauka!C$19)/Santrauka!C$19</f>
        <v>-0.11470446825550916</v>
      </c>
      <c r="I15" s="16">
        <f>(Santrauka!D23-Santrauka!D$19)/Santrauka!D$19</f>
        <v>-0.32440544917050645</v>
      </c>
      <c r="J15" s="16">
        <f>(Santrauka!E23-Santrauka!E$19)/Santrauka!E$19</f>
        <v>2.6305536587294391E-2</v>
      </c>
      <c r="K15" s="16">
        <f>(Santrauka!F23-Santrauka!F$19)/Santrauka!F$19</f>
        <v>-0.12428844106005509</v>
      </c>
    </row>
    <row r="16" spans="6:11" x14ac:dyDescent="0.2">
      <c r="F16">
        <v>2010</v>
      </c>
      <c r="G16" s="16">
        <f>(Santrauka!B24-Santrauka!B$19)/Santrauka!B$19</f>
        <v>-5.8572349881936152E-2</v>
      </c>
      <c r="H16" s="16">
        <f>(Santrauka!C24-Santrauka!C$19)/Santrauka!C$19</f>
        <v>-0.11635097158334071</v>
      </c>
      <c r="I16" s="16">
        <f>(Santrauka!D24-Santrauka!D$19)/Santrauka!D$19</f>
        <v>-0.34867434736138464</v>
      </c>
      <c r="J16" s="16">
        <f>(Santrauka!E24-Santrauka!E$19)/Santrauka!E$19</f>
        <v>7.1160591860967726E-3</v>
      </c>
      <c r="K16" s="16">
        <f>(Santrauka!F24-Santrauka!F$19)/Santrauka!F$19</f>
        <v>-0.25603182576198996</v>
      </c>
    </row>
    <row r="17" spans="6:11" x14ac:dyDescent="0.2">
      <c r="F17">
        <v>2011</v>
      </c>
      <c r="G17" s="16">
        <f>(Santrauka!B25-Santrauka!B$19)/Santrauka!B$19</f>
        <v>-0.10526648299403275</v>
      </c>
      <c r="H17" s="16">
        <f>(Santrauka!C25-Santrauka!C$19)/Santrauka!C$19</f>
        <v>-0.15411679718106278</v>
      </c>
      <c r="I17" s="16">
        <f>(Santrauka!D25-Santrauka!D$19)/Santrauka!D$19</f>
        <v>-0.28557742833754546</v>
      </c>
      <c r="J17" s="16">
        <f>(Santrauka!E25-Santrauka!E$19)/Santrauka!E$19</f>
        <v>-6.589749967905973E-3</v>
      </c>
      <c r="K17" s="16">
        <f>(Santrauka!F25-Santrauka!F$19)/Santrauka!F$19</f>
        <v>0.13109481424926167</v>
      </c>
    </row>
    <row r="18" spans="6:11" x14ac:dyDescent="0.2">
      <c r="F18">
        <v>2012</v>
      </c>
      <c r="G18" s="16">
        <f>(Santrauka!B26-Santrauka!B$19)/Santrauka!B$19</f>
        <v>-7.1222479170067299E-2</v>
      </c>
      <c r="H18" s="16">
        <f>(Santrauka!C26-Santrauka!C$19)/Santrauka!C$19</f>
        <v>-0.14137891597476582</v>
      </c>
      <c r="I18" s="16">
        <f>(Santrauka!D26-Santrauka!D$19)/Santrauka!D$19</f>
        <v>-0.38046606064722316</v>
      </c>
      <c r="J18" s="16">
        <f>(Santrauka!E26-Santrauka!E$19)/Santrauka!E$19</f>
        <v>-2.3048758195169172E-2</v>
      </c>
      <c r="K18" s="16">
        <f>(Santrauka!F26-Santrauka!F$19)/Santrauka!F$19</f>
        <v>-0.18823411223403189</v>
      </c>
    </row>
    <row r="19" spans="6:11" x14ac:dyDescent="0.2">
      <c r="F19">
        <v>2013</v>
      </c>
      <c r="G19" s="16">
        <f>(Santrauka!B27-Santrauka!B$19)/Santrauka!B$19</f>
        <v>-8.941950703428124E-2</v>
      </c>
      <c r="H19" s="16">
        <f>(Santrauka!C27-Santrauka!C$19)/Santrauka!C$19</f>
        <v>-0.19291144607741811</v>
      </c>
      <c r="I19" s="16">
        <f>(Santrauka!D27-Santrauka!D$19)/Santrauka!D$19</f>
        <v>-0.46220612048657911</v>
      </c>
      <c r="J19" s="16">
        <f>(Santrauka!E27-Santrauka!E$19)/Santrauka!E$19</f>
        <v>-3.3722526834887162E-2</v>
      </c>
      <c r="K19" s="16">
        <f>(Santrauka!F27-Santrauka!F$19)/Santrauka!F$19</f>
        <v>-9.096542163107027E-2</v>
      </c>
    </row>
    <row r="20" spans="6:11" x14ac:dyDescent="0.2">
      <c r="F20">
        <v>2014</v>
      </c>
      <c r="G20" s="16">
        <f>(Santrauka!B28-Santrauka!B$19)/Santrauka!B$19</f>
        <v>-8.9892211251963769E-2</v>
      </c>
      <c r="H20" s="16">
        <f>(Santrauka!C28-Santrauka!C$19)/Santrauka!C$19</f>
        <v>-0.20383762671890776</v>
      </c>
      <c r="I20" s="16">
        <f>(Santrauka!D28-Santrauka!D$19)/Santrauka!D$19</f>
        <v>-0.51034927738794422</v>
      </c>
      <c r="J20" s="16">
        <f>(Santrauka!E28-Santrauka!E$19)/Santrauka!E$19</f>
        <v>-1.8482609546109519E-2</v>
      </c>
      <c r="K20" s="16">
        <f>(Santrauka!F28-Santrauka!F$19)/Santrauka!F$19</f>
        <v>-0.19472303148419767</v>
      </c>
    </row>
    <row r="21" spans="6:11" x14ac:dyDescent="0.2">
      <c r="F21">
        <v>2015</v>
      </c>
      <c r="G21" s="16">
        <f>Santrauka!B33</f>
        <v>-0.14315674057293415</v>
      </c>
      <c r="H21" s="16">
        <f>Santrauka!C33</f>
        <v>-0.26445745254279074</v>
      </c>
      <c r="I21" s="16">
        <f>Santrauka!D33</f>
        <v>-0.52897240025880343</v>
      </c>
      <c r="J21" s="16">
        <f>Santrauka!E33</f>
        <v>-5.4080513145084948E-2</v>
      </c>
      <c r="K21" s="16">
        <f>Santrauka!F33</f>
        <v>-0.27017419782604329</v>
      </c>
    </row>
    <row r="22" spans="6:11" x14ac:dyDescent="0.2">
      <c r="F22" t="s">
        <v>69</v>
      </c>
      <c r="G22" s="16">
        <f>Santrauka!B34</f>
        <v>-0.48</v>
      </c>
      <c r="H22" s="16">
        <f>Santrauka!C34</f>
        <v>-0.32</v>
      </c>
      <c r="I22" s="16">
        <f>Santrauka!D34</f>
        <v>-0.55000000000000004</v>
      </c>
      <c r="J22" s="16">
        <f>Santrauka!E34</f>
        <v>-0.1</v>
      </c>
      <c r="K22" s="16">
        <f>Santrauka!F34</f>
        <v>-0.2</v>
      </c>
    </row>
    <row r="23" spans="6:11" x14ac:dyDescent="0.2">
      <c r="F23" t="s">
        <v>70</v>
      </c>
      <c r="G23" s="16">
        <f>Santrauka!B35</f>
        <v>-0.51</v>
      </c>
      <c r="H23" s="16">
        <f>Santrauka!C35</f>
        <v>-0.47</v>
      </c>
      <c r="I23" s="16">
        <f>Santrauka!D35</f>
        <v>-0.6</v>
      </c>
      <c r="J23" s="16">
        <f>Santrauka!E35</f>
        <v>-0.1</v>
      </c>
      <c r="K23" s="16">
        <f>Santrauka!F35</f>
        <v>-0.36</v>
      </c>
    </row>
    <row r="24" spans="6:11" x14ac:dyDescent="0.2">
      <c r="G24" s="16"/>
      <c r="H24" s="16"/>
      <c r="I24" s="16"/>
      <c r="J24" s="16"/>
      <c r="K24" s="16"/>
    </row>
    <row r="25" spans="6:11" x14ac:dyDescent="0.2">
      <c r="F25" t="s">
        <v>68</v>
      </c>
    </row>
    <row r="26" spans="6:11" x14ac:dyDescent="0.2">
      <c r="F26" t="s">
        <v>67</v>
      </c>
      <c r="G26" s="16">
        <f>(Santrauka!B20-Santrauka!B$19)/Santrauka!B$19</f>
        <v>4.3268631008178189E-2</v>
      </c>
      <c r="H26" s="16">
        <f>(Santrauka!C20-Santrauka!C$19)/Santrauka!C$19</f>
        <v>-1.1585361047649621E-2</v>
      </c>
      <c r="I26" s="16">
        <f>(Santrauka!D20-Santrauka!D$19)/Santrauka!D$19</f>
        <v>-7.395879878033533E-2</v>
      </c>
      <c r="J26" s="16">
        <f>(Santrauka!E20-Santrauka!E$19)/Santrauka!E$19</f>
        <v>1.4818613802683293E-2</v>
      </c>
      <c r="K26" s="16">
        <f>(Santrauka!F20-Santrauka!F$19)/Santrauka!F$19</f>
        <v>-9.6060758272889776E-2</v>
      </c>
    </row>
    <row r="27" spans="6:11" x14ac:dyDescent="0.2">
      <c r="F27" t="s">
        <v>65</v>
      </c>
      <c r="G27" s="16">
        <f>(Santrauka!B21-Santrauka!B$19)/Santrauka!B$19</f>
        <v>-3.7930184088467212E-3</v>
      </c>
      <c r="H27" s="16">
        <f>(Santrauka!C21-Santrauka!C$19)/Santrauka!C$19</f>
        <v>-3.3404264662380702E-2</v>
      </c>
      <c r="I27" s="16">
        <f>(Santrauka!D21-Santrauka!D$19)/Santrauka!D$19</f>
        <v>-0.21076929676245498</v>
      </c>
      <c r="J27" s="16">
        <f>(Santrauka!E21-Santrauka!E$19)/Santrauka!E$19</f>
        <v>2.3431004671154482E-3</v>
      </c>
      <c r="K27" s="16">
        <f>(Santrauka!F21-Santrauka!F$19)/Santrauka!F$19</f>
        <v>-0.17175302887223493</v>
      </c>
    </row>
    <row r="28" spans="6:11" x14ac:dyDescent="0.2">
      <c r="F28" t="s">
        <v>64</v>
      </c>
      <c r="G28" s="16">
        <f>(Santrauka!B22-Santrauka!B$19)/Santrauka!B$19</f>
        <v>9.4747691718600809E-3</v>
      </c>
      <c r="H28" s="16">
        <f>(Santrauka!C22-Santrauka!C$19)/Santrauka!C$19</f>
        <v>-5.5749161426976002E-2</v>
      </c>
      <c r="I28" s="16">
        <f>(Santrauka!D22-Santrauka!D$19)/Santrauka!D$19</f>
        <v>-0.29230738983874827</v>
      </c>
      <c r="J28" s="16">
        <f>(Santrauka!E22-Santrauka!E$19)/Santrauka!E$19</f>
        <v>-3.1049362618407576E-2</v>
      </c>
      <c r="K28" s="16">
        <f>(Santrauka!F22-Santrauka!F$19)/Santrauka!F$19</f>
        <v>7.1567780434389737E-3</v>
      </c>
    </row>
    <row r="29" spans="6:11" x14ac:dyDescent="0.2">
      <c r="F29" t="s">
        <v>63</v>
      </c>
      <c r="G29" s="16">
        <f>(Santrauka!B23-Santrauka!B$19)/Santrauka!B$19</f>
        <v>-8.661935989948133E-2</v>
      </c>
      <c r="H29" s="16">
        <f>(Santrauka!C23-Santrauka!C$19)/Santrauka!C$19</f>
        <v>-0.11470446825550916</v>
      </c>
      <c r="I29" s="16">
        <f>(Santrauka!D23-Santrauka!D$19)/Santrauka!D$19</f>
        <v>-0.32440544917050645</v>
      </c>
      <c r="J29" s="16">
        <f>(Santrauka!E23-Santrauka!E$19)/Santrauka!E$19</f>
        <v>2.6305536587294391E-2</v>
      </c>
      <c r="K29" s="16">
        <f>(Santrauka!F23-Santrauka!F$19)/Santrauka!F$19</f>
        <v>-0.12428844106005509</v>
      </c>
    </row>
    <row r="30" spans="6:11" x14ac:dyDescent="0.2">
      <c r="F30" t="s">
        <v>62</v>
      </c>
      <c r="G30" s="16">
        <f>(Santrauka!B24-Santrauka!B$19)/Santrauka!B$19</f>
        <v>-5.8572349881936152E-2</v>
      </c>
      <c r="H30" s="16">
        <f>(Santrauka!C24-Santrauka!C$19)/Santrauka!C$19</f>
        <v>-0.11635097158334071</v>
      </c>
      <c r="I30" s="16">
        <f>(Santrauka!D24-Santrauka!D$19)/Santrauka!D$19</f>
        <v>-0.34867434736138464</v>
      </c>
      <c r="J30" s="16">
        <f>(Santrauka!E24-Santrauka!E$19)/Santrauka!E$19</f>
        <v>7.1160591860967726E-3</v>
      </c>
      <c r="K30" s="16">
        <f>(Santrauka!F24-Santrauka!F$19)/Santrauka!F$19</f>
        <v>-0.25603182576198996</v>
      </c>
    </row>
    <row r="31" spans="6:11" x14ac:dyDescent="0.2">
      <c r="F31" t="s">
        <v>61</v>
      </c>
      <c r="G31" s="16">
        <f>(Santrauka!B25-Santrauka!B$19)/Santrauka!B$19</f>
        <v>-0.10526648299403275</v>
      </c>
      <c r="H31" s="16">
        <f>(Santrauka!C25-Santrauka!C$19)/Santrauka!C$19</f>
        <v>-0.15411679718106278</v>
      </c>
      <c r="I31" s="16">
        <f>(Santrauka!D25-Santrauka!D$19)/Santrauka!D$19</f>
        <v>-0.28557742833754546</v>
      </c>
      <c r="J31" s="16">
        <f>(Santrauka!E25-Santrauka!E$19)/Santrauka!E$19</f>
        <v>-6.589749967905973E-3</v>
      </c>
      <c r="K31" s="16">
        <f>(Santrauka!F25-Santrauka!F$19)/Santrauka!F$19</f>
        <v>0.13109481424926167</v>
      </c>
    </row>
    <row r="32" spans="6:11" x14ac:dyDescent="0.2">
      <c r="F32" t="s">
        <v>60</v>
      </c>
      <c r="G32" s="16">
        <f>(Santrauka!B26-Santrauka!B$19)/Santrauka!B$19</f>
        <v>-7.1222479170067299E-2</v>
      </c>
      <c r="H32" s="16">
        <f>(Santrauka!C26-Santrauka!C$19)/Santrauka!C$19</f>
        <v>-0.14137891597476582</v>
      </c>
      <c r="I32" s="16">
        <f>(Santrauka!D26-Santrauka!D$19)/Santrauka!D$19</f>
        <v>-0.38046606064722316</v>
      </c>
      <c r="J32" s="16">
        <f>(Santrauka!E26-Santrauka!E$19)/Santrauka!E$19</f>
        <v>-2.3048758195169172E-2</v>
      </c>
      <c r="K32" s="16">
        <f>(Santrauka!F26-Santrauka!F$19)/Santrauka!F$19</f>
        <v>-0.18823411223403189</v>
      </c>
    </row>
    <row r="33" spans="6:11" x14ac:dyDescent="0.2">
      <c r="F33" t="s">
        <v>36</v>
      </c>
      <c r="G33" s="16">
        <f>(Santrauka!B27-Santrauka!B$19)/Santrauka!B$19</f>
        <v>-8.941950703428124E-2</v>
      </c>
      <c r="H33" s="16">
        <f>(Santrauka!C27-Santrauka!C$19)/Santrauka!C$19</f>
        <v>-0.19291144607741811</v>
      </c>
      <c r="I33" s="16">
        <f>(Santrauka!D27-Santrauka!D$19)/Santrauka!D$19</f>
        <v>-0.46220612048657911</v>
      </c>
      <c r="J33" s="16">
        <f>(Santrauka!E27-Santrauka!E$19)/Santrauka!E$19</f>
        <v>-3.3722526834887162E-2</v>
      </c>
      <c r="K33" s="16">
        <f>(Santrauka!F27-Santrauka!F$19)/Santrauka!F$19</f>
        <v>-9.096542163107027E-2</v>
      </c>
    </row>
    <row r="34" spans="6:11" x14ac:dyDescent="0.2">
      <c r="F34" t="s">
        <v>11</v>
      </c>
      <c r="G34" s="16">
        <f>(Santrauka!B28-Santrauka!B$19)/Santrauka!B$19</f>
        <v>-8.9892211251963769E-2</v>
      </c>
      <c r="H34" s="16">
        <f>(Santrauka!C28-Santrauka!C$19)/Santrauka!C$19</f>
        <v>-0.20383762671890776</v>
      </c>
      <c r="I34" s="16">
        <f>(Santrauka!D28-Santrauka!D$19)/Santrauka!D$19</f>
        <v>-0.51034927738794422</v>
      </c>
      <c r="J34" s="16">
        <f>(Santrauka!E28-Santrauka!E$19)/Santrauka!E$19</f>
        <v>-1.8482609546109519E-2</v>
      </c>
      <c r="K34" s="16">
        <f>(Santrauka!F28-Santrauka!F$19)/Santrauka!F$19</f>
        <v>-0.19472303148419767</v>
      </c>
    </row>
    <row r="35" spans="6:11" x14ac:dyDescent="0.2">
      <c r="F35" t="s">
        <v>8</v>
      </c>
      <c r="G35" s="16">
        <f>(Santrauka!B29-Santrauka!B$19)/Santrauka!B$19</f>
        <v>-7.4777381648365046E-2</v>
      </c>
      <c r="H35" s="16">
        <f>(Santrauka!C29-Santrauka!C$19)/Santrauka!C$19</f>
        <v>-0.24731618831584232</v>
      </c>
      <c r="I35" s="16">
        <f>(Santrauka!D29-Santrauka!D$19)/Santrauka!D$19</f>
        <v>-0.45518804356762677</v>
      </c>
      <c r="J35" s="16">
        <f>(Santrauka!E29-Santrauka!E$19)/Santrauka!E$19</f>
        <v>-1.5400947420620597E-2</v>
      </c>
      <c r="K35" s="16">
        <f>(Santrauka!F29-Santrauka!F$19)/Santrauka!F$19</f>
        <v>-0.31044664563701752</v>
      </c>
    </row>
    <row r="36" spans="6:11" x14ac:dyDescent="0.2">
      <c r="F36" t="b">
        <f t="shared" ref="F36:K45" si="0">F12=F26</f>
        <v>0</v>
      </c>
      <c r="G36" t="b">
        <f t="shared" si="0"/>
        <v>1</v>
      </c>
      <c r="H36" t="b">
        <f t="shared" si="0"/>
        <v>1</v>
      </c>
      <c r="I36" t="b">
        <f t="shared" si="0"/>
        <v>1</v>
      </c>
      <c r="J36" t="b">
        <f t="shared" si="0"/>
        <v>1</v>
      </c>
      <c r="K36" t="b">
        <f t="shared" si="0"/>
        <v>1</v>
      </c>
    </row>
    <row r="37" spans="6:11" x14ac:dyDescent="0.2">
      <c r="F37" t="b">
        <f t="shared" si="0"/>
        <v>0</v>
      </c>
      <c r="G37" t="b">
        <f t="shared" si="0"/>
        <v>1</v>
      </c>
      <c r="H37" t="b">
        <f t="shared" si="0"/>
        <v>1</v>
      </c>
      <c r="I37" t="b">
        <f t="shared" si="0"/>
        <v>1</v>
      </c>
      <c r="J37" t="b">
        <f t="shared" si="0"/>
        <v>1</v>
      </c>
      <c r="K37" t="b">
        <f t="shared" si="0"/>
        <v>1</v>
      </c>
    </row>
    <row r="38" spans="6:11" x14ac:dyDescent="0.2">
      <c r="F38" t="b">
        <f t="shared" si="0"/>
        <v>0</v>
      </c>
      <c r="G38" t="b">
        <f t="shared" si="0"/>
        <v>1</v>
      </c>
      <c r="H38" t="b">
        <f t="shared" si="0"/>
        <v>1</v>
      </c>
      <c r="I38" t="b">
        <f t="shared" si="0"/>
        <v>1</v>
      </c>
      <c r="J38" t="b">
        <f t="shared" si="0"/>
        <v>1</v>
      </c>
      <c r="K38" t="b">
        <f t="shared" si="0"/>
        <v>1</v>
      </c>
    </row>
    <row r="39" spans="6:11" x14ac:dyDescent="0.2">
      <c r="F39" t="b">
        <f t="shared" si="0"/>
        <v>0</v>
      </c>
      <c r="G39" t="b">
        <f t="shared" si="0"/>
        <v>1</v>
      </c>
      <c r="H39" t="b">
        <f t="shared" si="0"/>
        <v>1</v>
      </c>
      <c r="I39" t="b">
        <f t="shared" si="0"/>
        <v>1</v>
      </c>
      <c r="J39" t="b">
        <f t="shared" si="0"/>
        <v>1</v>
      </c>
      <c r="K39" t="b">
        <f t="shared" si="0"/>
        <v>1</v>
      </c>
    </row>
    <row r="40" spans="6:11" x14ac:dyDescent="0.2">
      <c r="F40" t="b">
        <f t="shared" si="0"/>
        <v>0</v>
      </c>
      <c r="G40" t="b">
        <f t="shared" si="0"/>
        <v>1</v>
      </c>
      <c r="H40" t="b">
        <f t="shared" si="0"/>
        <v>1</v>
      </c>
      <c r="I40" t="b">
        <f t="shared" si="0"/>
        <v>1</v>
      </c>
      <c r="J40" t="b">
        <f t="shared" si="0"/>
        <v>1</v>
      </c>
      <c r="K40" t="b">
        <f t="shared" si="0"/>
        <v>1</v>
      </c>
    </row>
    <row r="41" spans="6:11" x14ac:dyDescent="0.2">
      <c r="F41" t="b">
        <f t="shared" si="0"/>
        <v>0</v>
      </c>
      <c r="G41" t="b">
        <f t="shared" si="0"/>
        <v>1</v>
      </c>
      <c r="H41" t="b">
        <f t="shared" si="0"/>
        <v>1</v>
      </c>
      <c r="I41" t="b">
        <f t="shared" si="0"/>
        <v>1</v>
      </c>
      <c r="J41" t="b">
        <f t="shared" si="0"/>
        <v>1</v>
      </c>
      <c r="K41" t="b">
        <f t="shared" si="0"/>
        <v>1</v>
      </c>
    </row>
    <row r="42" spans="6:11" x14ac:dyDescent="0.2">
      <c r="F42" t="b">
        <f t="shared" si="0"/>
        <v>0</v>
      </c>
      <c r="G42" t="b">
        <f t="shared" si="0"/>
        <v>1</v>
      </c>
      <c r="H42" t="b">
        <f t="shared" si="0"/>
        <v>1</v>
      </c>
      <c r="I42" t="b">
        <f t="shared" si="0"/>
        <v>1</v>
      </c>
      <c r="J42" t="b">
        <f t="shared" si="0"/>
        <v>1</v>
      </c>
      <c r="K42" t="b">
        <f t="shared" si="0"/>
        <v>1</v>
      </c>
    </row>
    <row r="43" spans="6:11" x14ac:dyDescent="0.2">
      <c r="F43" t="b">
        <f t="shared" si="0"/>
        <v>0</v>
      </c>
      <c r="G43" t="b">
        <f t="shared" si="0"/>
        <v>1</v>
      </c>
      <c r="H43" t="b">
        <f t="shared" si="0"/>
        <v>1</v>
      </c>
      <c r="I43" t="b">
        <f t="shared" si="0"/>
        <v>1</v>
      </c>
      <c r="J43" t="b">
        <f t="shared" si="0"/>
        <v>1</v>
      </c>
      <c r="K43" t="b">
        <f t="shared" si="0"/>
        <v>1</v>
      </c>
    </row>
    <row r="44" spans="6:11" x14ac:dyDescent="0.2">
      <c r="F44" t="b">
        <f t="shared" si="0"/>
        <v>0</v>
      </c>
      <c r="G44" t="b">
        <f t="shared" si="0"/>
        <v>1</v>
      </c>
      <c r="H44" t="b">
        <f t="shared" si="0"/>
        <v>1</v>
      </c>
      <c r="I44" t="b">
        <f t="shared" si="0"/>
        <v>1</v>
      </c>
      <c r="J44" t="b">
        <f t="shared" si="0"/>
        <v>1</v>
      </c>
      <c r="K44" t="b">
        <f t="shared" si="0"/>
        <v>1</v>
      </c>
    </row>
    <row r="45" spans="6:11" x14ac:dyDescent="0.2">
      <c r="F45" t="b">
        <f t="shared" si="0"/>
        <v>0</v>
      </c>
      <c r="G45" t="b">
        <f t="shared" si="0"/>
        <v>0</v>
      </c>
      <c r="H45" t="b">
        <f t="shared" si="0"/>
        <v>0</v>
      </c>
      <c r="I45" t="b">
        <f t="shared" si="0"/>
        <v>0</v>
      </c>
      <c r="J45" t="b">
        <f t="shared" si="0"/>
        <v>0</v>
      </c>
      <c r="K45" t="b">
        <f t="shared" si="0"/>
        <v>0</v>
      </c>
    </row>
    <row r="46" spans="6:11" x14ac:dyDescent="0.2">
      <c r="F46" t="b">
        <f t="shared" ref="F46:K46" si="1">F25=F36</f>
        <v>0</v>
      </c>
      <c r="G46" t="b">
        <f t="shared" si="1"/>
        <v>0</v>
      </c>
      <c r="H46" t="b">
        <f t="shared" si="1"/>
        <v>0</v>
      </c>
      <c r="I46" t="b">
        <f t="shared" si="1"/>
        <v>0</v>
      </c>
      <c r="J46" t="b">
        <f t="shared" si="1"/>
        <v>0</v>
      </c>
      <c r="K46" t="b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AD64"/>
  <sheetViews>
    <sheetView zoomScale="70" zoomScaleNormal="70" workbookViewId="0">
      <selection activeCell="U43" sqref="U43"/>
    </sheetView>
  </sheetViews>
  <sheetFormatPr defaultRowHeight="12.75" x14ac:dyDescent="0.2"/>
  <cols>
    <col min="2" max="2" width="16.85546875" customWidth="1"/>
    <col min="13" max="13" width="9.140625" customWidth="1"/>
    <col min="16" max="17" width="15.28515625" customWidth="1"/>
    <col min="20" max="23" width="10.42578125" customWidth="1"/>
  </cols>
  <sheetData>
    <row r="25" spans="1:22" x14ac:dyDescent="0.2">
      <c r="R25" s="27"/>
      <c r="S25" s="27"/>
      <c r="T25" s="27"/>
      <c r="U25" s="27"/>
      <c r="V25" s="27"/>
    </row>
    <row r="26" spans="1:22" x14ac:dyDescent="0.2">
      <c r="R26" s="27"/>
      <c r="S26" s="188"/>
      <c r="T26" s="194" t="s">
        <v>89</v>
      </c>
      <c r="U26" s="186" t="s">
        <v>83</v>
      </c>
      <c r="V26" s="187" t="s">
        <v>84</v>
      </c>
    </row>
    <row r="27" spans="1:22" x14ac:dyDescent="0.2">
      <c r="R27" s="27"/>
      <c r="S27" s="188"/>
      <c r="T27" s="194"/>
      <c r="U27" s="186"/>
      <c r="V27" s="187"/>
    </row>
    <row r="28" spans="1:22" ht="15" x14ac:dyDescent="0.2">
      <c r="R28" s="27"/>
      <c r="S28" s="124" t="s">
        <v>51</v>
      </c>
      <c r="T28" s="125">
        <v>0.21808267166530301</v>
      </c>
      <c r="U28" s="125">
        <v>0.48</v>
      </c>
      <c r="V28" s="125">
        <v>0.51</v>
      </c>
    </row>
    <row r="29" spans="1:22" ht="45" x14ac:dyDescent="0.2">
      <c r="R29" s="27"/>
      <c r="S29" s="133" t="s">
        <v>55</v>
      </c>
      <c r="T29" s="125">
        <v>0.33135942934500501</v>
      </c>
      <c r="U29" s="125">
        <v>0.32</v>
      </c>
      <c r="V29" s="125">
        <v>0.47</v>
      </c>
    </row>
    <row r="30" spans="1:22" ht="15" x14ac:dyDescent="0.2">
      <c r="R30" s="27"/>
      <c r="S30" s="124" t="s">
        <v>52</v>
      </c>
      <c r="T30" s="125">
        <v>0.52897277843551105</v>
      </c>
      <c r="U30" s="125">
        <v>0.55000000000000004</v>
      </c>
      <c r="V30" s="125">
        <v>0.6</v>
      </c>
    </row>
    <row r="31" spans="1:22" ht="15" x14ac:dyDescent="0.2">
      <c r="R31" s="27"/>
      <c r="S31" s="127" t="s">
        <v>53</v>
      </c>
      <c r="T31" s="125">
        <v>5.4873341073226799E-2</v>
      </c>
      <c r="U31" s="125">
        <v>0.1</v>
      </c>
      <c r="V31" s="125">
        <v>0.1</v>
      </c>
    </row>
    <row r="32" spans="1:22" ht="35.25" customHeight="1" x14ac:dyDescent="0.25">
      <c r="A32" s="197" t="s">
        <v>92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R32" s="27"/>
      <c r="S32" s="129" t="s">
        <v>56</v>
      </c>
      <c r="T32" s="125">
        <v>0.27017280759703999</v>
      </c>
      <c r="U32" s="125">
        <v>0.2</v>
      </c>
      <c r="V32" s="125">
        <v>0.36</v>
      </c>
    </row>
    <row r="34" spans="2:30" ht="27" customHeigh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99" t="s">
        <v>94</v>
      </c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</row>
    <row r="35" spans="2:30" ht="12.75" customHeight="1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2:30" ht="15" customHeight="1" x14ac:dyDescent="0.2">
      <c r="B36" s="27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27"/>
      <c r="X36" s="27"/>
      <c r="Y36" s="27"/>
      <c r="Z36" s="27"/>
      <c r="AA36" s="27"/>
      <c r="AB36" s="27"/>
    </row>
    <row r="37" spans="2:30" ht="24.75" customHeight="1" x14ac:dyDescent="0.2">
      <c r="B37" s="195"/>
      <c r="C37" s="189" t="s">
        <v>91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27"/>
      <c r="Q37" s="27"/>
      <c r="R37" s="27"/>
      <c r="X37" s="27"/>
      <c r="Y37" s="27"/>
      <c r="Z37" s="27"/>
      <c r="AA37" s="27"/>
      <c r="AB37" s="27"/>
    </row>
    <row r="38" spans="2:30" ht="24.75" customHeight="1" x14ac:dyDescent="0.2">
      <c r="B38" s="196"/>
      <c r="C38" s="114">
        <v>2005</v>
      </c>
      <c r="D38" s="114">
        <v>2006</v>
      </c>
      <c r="E38" s="114">
        <v>2007</v>
      </c>
      <c r="F38" s="114">
        <v>2008</v>
      </c>
      <c r="G38" s="114">
        <v>2009</v>
      </c>
      <c r="H38" s="114">
        <v>2010</v>
      </c>
      <c r="I38" s="114">
        <v>2011</v>
      </c>
      <c r="J38" s="114">
        <v>2012</v>
      </c>
      <c r="K38" s="114">
        <v>2013</v>
      </c>
      <c r="L38" s="114">
        <v>2014</v>
      </c>
      <c r="M38" s="114">
        <v>2015</v>
      </c>
      <c r="N38" s="122">
        <v>2016</v>
      </c>
      <c r="O38" s="122">
        <v>2017</v>
      </c>
      <c r="P38" s="111" t="s">
        <v>71</v>
      </c>
      <c r="Q38" s="112" t="s">
        <v>72</v>
      </c>
      <c r="R38" s="27"/>
      <c r="X38" s="27"/>
      <c r="Y38" s="27"/>
      <c r="Z38" s="27"/>
      <c r="AA38" s="27"/>
      <c r="AB38" s="27"/>
    </row>
    <row r="39" spans="2:30" ht="24.75" customHeight="1" x14ac:dyDescent="0.2">
      <c r="B39" s="123" t="s">
        <v>51</v>
      </c>
      <c r="C39" s="118">
        <v>62.364579999999997</v>
      </c>
      <c r="D39" s="119">
        <f>(D47-C47)/C47</f>
        <v>4.9924940260744843E-2</v>
      </c>
      <c r="E39" s="119">
        <f>(E47-C47)/C47</f>
        <v>-1.2113287914086402E-2</v>
      </c>
      <c r="F39" s="119">
        <f>(F47-C47)/C47</f>
        <v>1.4407023219054115E-2</v>
      </c>
      <c r="G39" s="119">
        <f>(G47-C47)/C47</f>
        <v>-0.11756718151108683</v>
      </c>
      <c r="H39" s="119">
        <f>(H47-C47)/C47</f>
        <v>-9.3238967797845754E-2</v>
      </c>
      <c r="I39" s="119">
        <f>(I47-C47)/C47</f>
        <v>-0.15328222226243085</v>
      </c>
      <c r="J39" s="119">
        <f>(J47-C47)/C47</f>
        <v>-0.11593777056834464</v>
      </c>
      <c r="K39" s="119">
        <f>(K47-C47)/C47</f>
        <v>-0.14361678283577967</v>
      </c>
      <c r="L39" s="119">
        <f>(L47-C47)/C47</f>
        <v>-0.15585237365144922</v>
      </c>
      <c r="M39" s="119">
        <f>(M47-C47)/C47</f>
        <v>-0.14395274782232054</v>
      </c>
      <c r="N39" s="119">
        <f>(N47-C47)/C47</f>
        <v>-0.13872778032831692</v>
      </c>
      <c r="O39" s="119">
        <f>(O47-C47)/C47</f>
        <v>-0.21808267166530343</v>
      </c>
      <c r="P39" s="139">
        <v>-0.48</v>
      </c>
      <c r="Q39" s="140">
        <v>-0.51</v>
      </c>
      <c r="R39" s="27"/>
      <c r="X39" s="27"/>
      <c r="Y39" s="27"/>
      <c r="Z39" s="27"/>
      <c r="AA39" s="27"/>
      <c r="AB39" s="27"/>
    </row>
    <row r="40" spans="2:30" ht="24.75" customHeight="1" x14ac:dyDescent="0.2">
      <c r="B40" s="132" t="s">
        <v>55</v>
      </c>
      <c r="C40" s="118">
        <v>62.168109999999999</v>
      </c>
      <c r="D40" s="119">
        <f>(D48-C48)/C48</f>
        <v>-1.915860153789968E-2</v>
      </c>
      <c r="E40" s="119">
        <f>(E48-C48)/C48</f>
        <v>-4.2328018255268364E-2</v>
      </c>
      <c r="F40" s="119">
        <f>(F48-C48)/C48</f>
        <v>-6.4017730805930997E-2</v>
      </c>
      <c r="G40" s="119">
        <f>(G48-C48)/C48</f>
        <v>-0.13394600599823062</v>
      </c>
      <c r="H40" s="119">
        <f>(H48-C48)/C48</f>
        <v>-0.1350979210518371</v>
      </c>
      <c r="I40" s="119">
        <f>(I48-C48)/C48</f>
        <v>-0.18399061427059357</v>
      </c>
      <c r="J40" s="119">
        <f>(J48-C48)/C48</f>
        <v>-0.16962373118728308</v>
      </c>
      <c r="K40" s="119">
        <f>(K48-C48)/C48</f>
        <v>-0.23772920938093142</v>
      </c>
      <c r="L40" s="119">
        <f>(L48-C48)/C48</f>
        <v>-0.25801739081520425</v>
      </c>
      <c r="M40" s="119">
        <f>(M48-C48)/C48</f>
        <v>-0.31750108470277494</v>
      </c>
      <c r="N40" s="119">
        <f>(N48-C48)/C48</f>
        <v>-0.31948312310021904</v>
      </c>
      <c r="O40" s="119">
        <f>(O48-C48)/C48</f>
        <v>-0.3313594293450049</v>
      </c>
      <c r="P40" s="139">
        <v>-0.32</v>
      </c>
      <c r="Q40" s="140">
        <v>-0.47</v>
      </c>
      <c r="R40" s="27"/>
      <c r="X40" s="27"/>
      <c r="Y40" s="27"/>
      <c r="Z40" s="27"/>
      <c r="AA40" s="27"/>
      <c r="AB40" s="27"/>
    </row>
    <row r="41" spans="2:30" ht="24.75" customHeight="1" x14ac:dyDescent="0.2">
      <c r="B41" s="123" t="s">
        <v>52</v>
      </c>
      <c r="C41" s="120">
        <v>27.974900000000002</v>
      </c>
      <c r="D41" s="119">
        <f>(D49-C49)/C49</f>
        <v>-7.3957064337720299E-2</v>
      </c>
      <c r="E41" s="119">
        <f>(E49-C49)/C49</f>
        <v>-0.21076944744713821</v>
      </c>
      <c r="F41" s="119">
        <f>(F49-C49)/C49</f>
        <v>-0.29230688389011872</v>
      </c>
      <c r="G41" s="119">
        <f>(G49-C49)/C49</f>
        <v>-0.32440460870609639</v>
      </c>
      <c r="H41" s="119">
        <f>(H49-C49)/C49</f>
        <v>-0.34867423917457385</v>
      </c>
      <c r="I41" s="119">
        <f>(I49-C49)/C49</f>
        <v>-0.28557656011393068</v>
      </c>
      <c r="J41" s="119">
        <f>(J49-C49)/C49</f>
        <v>-0.38046561772561682</v>
      </c>
      <c r="K41" s="119">
        <f>(K49-C49)/C49</f>
        <v>-0.46220537853960414</v>
      </c>
      <c r="L41" s="119">
        <f>(L49-C49)/C49</f>
        <v>-0.51034892732337023</v>
      </c>
      <c r="M41" s="119">
        <f>(M49-C49)/C49</f>
        <v>-0.45518729660323842</v>
      </c>
      <c r="N41" s="119">
        <f>(N49-C49)/C49</f>
        <v>-0.45996515445285202</v>
      </c>
      <c r="O41" s="119">
        <f>(O49-C49)/C49</f>
        <v>-0.52897277843551083</v>
      </c>
      <c r="P41" s="139">
        <v>-0.55000000000000004</v>
      </c>
      <c r="Q41" s="140">
        <v>-0.6</v>
      </c>
      <c r="R41" s="27"/>
      <c r="X41" s="27"/>
      <c r="Y41" s="27"/>
      <c r="Z41" s="27"/>
      <c r="AA41" s="27"/>
      <c r="AB41" s="27"/>
    </row>
    <row r="42" spans="2:30" ht="24.75" customHeight="1" x14ac:dyDescent="0.2">
      <c r="B42" s="126" t="s">
        <v>53</v>
      </c>
      <c r="C42" s="120">
        <v>31.23639</v>
      </c>
      <c r="D42" s="119">
        <f>(D50-C50)/C50</f>
        <v>1.4895444052315356E-2</v>
      </c>
      <c r="E42" s="119">
        <f>(E50-C50)/C50</f>
        <v>2.3858253415402989E-3</v>
      </c>
      <c r="F42" s="119">
        <f>(F50-C50)/C50</f>
        <v>-3.1337904106186996E-2</v>
      </c>
      <c r="G42" s="119">
        <f>(G50-C50)/C50</f>
        <v>2.6107700038699496E-2</v>
      </c>
      <c r="H42" s="119">
        <f>(H50-C50)/C50</f>
        <v>6.8057793770986827E-3</v>
      </c>
      <c r="I42" s="119">
        <f>(I50-C50)/C50</f>
        <v>-7.1549088958074184E-3</v>
      </c>
      <c r="J42" s="119">
        <f>(J50-C50)/C50</f>
        <v>-2.3661547170029464E-2</v>
      </c>
      <c r="K42" s="119">
        <f>(K50-C50)/C50</f>
        <v>-3.4471726605915652E-2</v>
      </c>
      <c r="L42" s="119">
        <f>(L50-C50)/C50</f>
        <v>-1.9090132534442916E-2</v>
      </c>
      <c r="M42" s="119">
        <f>(M50-C50)/C50</f>
        <v>-1.5924862706742312E-2</v>
      </c>
      <c r="N42" s="119">
        <f>(N50-C50)/C50</f>
        <v>-3.7882478126458063E-2</v>
      </c>
      <c r="O42" s="119">
        <f>(O50-C50)/C50</f>
        <v>-5.4873341073226806E-2</v>
      </c>
      <c r="P42" s="139">
        <v>-0.1</v>
      </c>
      <c r="Q42" s="140">
        <v>-0.1</v>
      </c>
      <c r="R42" s="27"/>
      <c r="X42" s="27"/>
      <c r="Y42" s="27"/>
      <c r="Z42" s="27"/>
      <c r="AA42" s="27"/>
      <c r="AB42" s="27"/>
    </row>
    <row r="43" spans="2:30" ht="24.75" customHeight="1" x14ac:dyDescent="0.2">
      <c r="B43" s="128" t="s">
        <v>56</v>
      </c>
      <c r="C43" s="118">
        <v>12.44275</v>
      </c>
      <c r="D43" s="119">
        <f>(D51-C51)/C51</f>
        <v>-9.6058424430631742E-2</v>
      </c>
      <c r="E43" s="119">
        <f>(E51-C51)/C51</f>
        <v>-0.17175155954395885</v>
      </c>
      <c r="F43" s="119">
        <f>(F51-C51)/C51</f>
        <v>7.1575874767134656E-3</v>
      </c>
      <c r="G43" s="119">
        <f>(G51-C51)/C51</f>
        <v>-0.12429014831138463</v>
      </c>
      <c r="H43" s="119">
        <f>(H51-C51)/C51</f>
        <v>-0.2560312278485285</v>
      </c>
      <c r="I43" s="119">
        <f>(I51-C51)/C51</f>
        <v>0.13109491960773934</v>
      </c>
      <c r="J43" s="119">
        <f>(J51-C51)/C51</f>
        <v>-0.18823426351430622</v>
      </c>
      <c r="K43" s="119">
        <f>(K51-C51)/C51</f>
        <v>-9.0963887375288627E-2</v>
      </c>
      <c r="L43" s="119">
        <f>(L51-C51)/C51</f>
        <v>-0.19471997325347959</v>
      </c>
      <c r="M43" s="119">
        <f>(M51-C51)/C51</f>
        <v>-0.3104476988187489</v>
      </c>
      <c r="N43" s="119">
        <f>(N51-C51)/C51</f>
        <v>-0.35566282024698737</v>
      </c>
      <c r="O43" s="119">
        <f>(O51-C51)/C51</f>
        <v>-0.27017280759704049</v>
      </c>
      <c r="P43" s="139">
        <v>-0.2</v>
      </c>
      <c r="Q43" s="140">
        <v>-0.36</v>
      </c>
      <c r="R43" s="27"/>
      <c r="X43" s="27"/>
      <c r="Y43" s="27"/>
      <c r="Z43" s="27"/>
      <c r="AA43" s="27"/>
      <c r="AB43" s="27"/>
    </row>
    <row r="44" spans="2:30" ht="24.75" customHeight="1" x14ac:dyDescent="0.2">
      <c r="B44" s="117"/>
      <c r="C44" s="13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2:30" ht="24.75" customHeight="1" x14ac:dyDescent="0.2">
      <c r="B45" s="192"/>
      <c r="C45" s="189" t="s">
        <v>81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1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2:30" ht="24.75" customHeight="1" x14ac:dyDescent="0.2">
      <c r="B46" s="193"/>
      <c r="C46" s="114">
        <v>2005</v>
      </c>
      <c r="D46" s="114">
        <v>2006</v>
      </c>
      <c r="E46" s="114">
        <v>2007</v>
      </c>
      <c r="F46" s="114">
        <v>2008</v>
      </c>
      <c r="G46" s="114">
        <v>2009</v>
      </c>
      <c r="H46" s="114">
        <v>2010</v>
      </c>
      <c r="I46" s="114">
        <v>2011</v>
      </c>
      <c r="J46" s="114">
        <v>2012</v>
      </c>
      <c r="K46" s="114">
        <v>2013</v>
      </c>
      <c r="L46" s="114">
        <v>2014</v>
      </c>
      <c r="M46" s="114">
        <v>2015</v>
      </c>
      <c r="N46" s="122">
        <v>2016</v>
      </c>
      <c r="O46" s="122">
        <v>2017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2:30" ht="24.75" customHeight="1" x14ac:dyDescent="0.2">
      <c r="B47" s="123" t="s">
        <v>88</v>
      </c>
      <c r="C47" s="118">
        <v>51.969701306588675</v>
      </c>
      <c r="D47" s="118">
        <v>54.564285539688868</v>
      </c>
      <c r="E47" s="118">
        <v>51.340177351852894</v>
      </c>
      <c r="F47" s="118">
        <v>52.718430000000005</v>
      </c>
      <c r="G47" s="118">
        <v>45.859769999999997</v>
      </c>
      <c r="H47" s="118">
        <v>47.124099999999991</v>
      </c>
      <c r="I47" s="118">
        <v>44.003670000000007</v>
      </c>
      <c r="J47" s="118">
        <v>45.944449999999996</v>
      </c>
      <c r="K47" s="118">
        <v>44.505979999999994</v>
      </c>
      <c r="L47" s="118">
        <v>43.870100000000008</v>
      </c>
      <c r="M47" s="118">
        <v>44.488519999999994</v>
      </c>
      <c r="N47" s="118">
        <v>44.760059999999996</v>
      </c>
      <c r="O47" s="118">
        <v>40.636010000000006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2:30" ht="24.75" customHeight="1" x14ac:dyDescent="0.2">
      <c r="B48" s="132" t="s">
        <v>86</v>
      </c>
      <c r="C48" s="118">
        <v>48.354259999999996</v>
      </c>
      <c r="D48" s="118">
        <v>47.427859999999995</v>
      </c>
      <c r="E48" s="118">
        <v>46.307520000000004</v>
      </c>
      <c r="F48" s="118">
        <v>45.25873</v>
      </c>
      <c r="G48" s="118">
        <v>41.877399999999994</v>
      </c>
      <c r="H48" s="118">
        <v>41.821699999999993</v>
      </c>
      <c r="I48" s="118">
        <v>39.457530000000006</v>
      </c>
      <c r="J48" s="118">
        <v>40.152230000000003</v>
      </c>
      <c r="K48" s="118">
        <v>36.85904</v>
      </c>
      <c r="L48" s="118">
        <v>35.878019999999999</v>
      </c>
      <c r="M48" s="118">
        <v>33.001729999999995</v>
      </c>
      <c r="N48" s="118">
        <v>32.905889999999999</v>
      </c>
      <c r="O48" s="118">
        <v>32.331620000000001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2:28" ht="24.75" customHeight="1" x14ac:dyDescent="0.2">
      <c r="B49" s="123" t="s">
        <v>52</v>
      </c>
      <c r="C49" s="120">
        <v>27.974880000000002</v>
      </c>
      <c r="D49" s="120">
        <v>25.905939999999998</v>
      </c>
      <c r="E49" s="120">
        <v>22.078630000000004</v>
      </c>
      <c r="F49" s="120">
        <v>19.797629999999998</v>
      </c>
      <c r="G49" s="120">
        <v>18.899699999999999</v>
      </c>
      <c r="H49" s="120">
        <v>18.220759999999999</v>
      </c>
      <c r="I49" s="120">
        <v>19.985910000000004</v>
      </c>
      <c r="J49" s="120">
        <v>17.331399999999999</v>
      </c>
      <c r="K49" s="120">
        <v>15.044740000000001</v>
      </c>
      <c r="L49" s="120">
        <v>13.697929999999998</v>
      </c>
      <c r="M49" s="120">
        <v>15.241069999999999</v>
      </c>
      <c r="N49" s="138">
        <v>15.10741</v>
      </c>
      <c r="O49" s="118">
        <v>13.176929999999999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2:28" ht="24.75" customHeight="1" x14ac:dyDescent="0.2">
      <c r="B50" s="126" t="s">
        <v>53</v>
      </c>
      <c r="C50" s="120">
        <v>31.163220000000003</v>
      </c>
      <c r="D50" s="120">
        <v>31.627409999999998</v>
      </c>
      <c r="E50" s="120">
        <v>31.237569999999998</v>
      </c>
      <c r="F50" s="120">
        <v>30.186629999999994</v>
      </c>
      <c r="G50" s="120">
        <v>31.976820000000004</v>
      </c>
      <c r="H50" s="120">
        <v>31.375309999999992</v>
      </c>
      <c r="I50" s="120">
        <v>30.940249999999999</v>
      </c>
      <c r="J50" s="120">
        <v>30.425849999999997</v>
      </c>
      <c r="K50" s="120">
        <v>30.08897</v>
      </c>
      <c r="L50" s="120">
        <v>30.56831</v>
      </c>
      <c r="M50" s="120">
        <v>30.666949999999996</v>
      </c>
      <c r="N50" s="138">
        <v>29.982680000000002</v>
      </c>
      <c r="O50" s="118">
        <v>29.453189999999999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2:28" ht="24.75" customHeight="1" x14ac:dyDescent="0.2">
      <c r="B51" s="128" t="s">
        <v>56</v>
      </c>
      <c r="C51" s="118">
        <v>12.442739999999999</v>
      </c>
      <c r="D51" s="118">
        <v>11.24751</v>
      </c>
      <c r="E51" s="118">
        <v>10.305680000000001</v>
      </c>
      <c r="F51" s="118">
        <v>12.5318</v>
      </c>
      <c r="G51" s="118">
        <v>10.896230000000001</v>
      </c>
      <c r="H51" s="118">
        <v>9.2570099999999993</v>
      </c>
      <c r="I51" s="118">
        <v>14.073920000000001</v>
      </c>
      <c r="J51" s="118">
        <v>10.10059</v>
      </c>
      <c r="K51" s="118">
        <v>11.3109</v>
      </c>
      <c r="L51" s="118">
        <v>10.019889999999998</v>
      </c>
      <c r="M51" s="118">
        <v>8.5799199999999995</v>
      </c>
      <c r="N51" s="118">
        <v>8.0173199999999998</v>
      </c>
      <c r="O51" s="118">
        <v>9.0810499999999994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2:28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2:28" x14ac:dyDescent="0.2">
      <c r="B53" s="171" t="s">
        <v>87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2:28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2:28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2:28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2:28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2:28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2:28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2:28" x14ac:dyDescent="0.2">
      <c r="B60" s="131"/>
      <c r="C60" s="131"/>
      <c r="D60" s="131"/>
      <c r="E60" s="131"/>
      <c r="F60" s="131"/>
      <c r="G60" s="131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2:28" x14ac:dyDescent="0.2">
      <c r="B61" s="113"/>
      <c r="C61" s="113"/>
      <c r="D61" s="113"/>
      <c r="E61" s="113"/>
      <c r="F61" s="113"/>
      <c r="G61" s="113"/>
    </row>
    <row r="62" spans="2:28" x14ac:dyDescent="0.2">
      <c r="B62" s="113"/>
      <c r="C62" s="113"/>
      <c r="D62" s="113"/>
      <c r="E62" s="113"/>
      <c r="F62" s="113"/>
      <c r="G62" s="113"/>
    </row>
    <row r="63" spans="2:28" x14ac:dyDescent="0.2">
      <c r="B63" s="113"/>
      <c r="C63" s="113"/>
      <c r="D63" s="113"/>
      <c r="E63" s="113"/>
      <c r="F63" s="113"/>
      <c r="G63" s="113"/>
    </row>
    <row r="64" spans="2:28" x14ac:dyDescent="0.2">
      <c r="B64" s="113"/>
      <c r="C64" s="113"/>
      <c r="D64" s="113"/>
      <c r="E64" s="113"/>
      <c r="F64" s="113"/>
      <c r="G64" s="113"/>
    </row>
  </sheetData>
  <mergeCells count="10">
    <mergeCell ref="U26:U27"/>
    <mergeCell ref="V26:V27"/>
    <mergeCell ref="S26:S27"/>
    <mergeCell ref="C45:O45"/>
    <mergeCell ref="B45:B46"/>
    <mergeCell ref="T26:T27"/>
    <mergeCell ref="C37:O37"/>
    <mergeCell ref="B37:B38"/>
    <mergeCell ref="A32:P32"/>
    <mergeCell ref="R34:AD3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abSelected="1" zoomScale="90" zoomScaleNormal="90" workbookViewId="0">
      <selection activeCell="C17" activeCellId="2" sqref="C10:O10 C16:O16 C17:O18"/>
    </sheetView>
  </sheetViews>
  <sheetFormatPr defaultRowHeight="12.75" x14ac:dyDescent="0.2"/>
  <cols>
    <col min="1" max="1" width="13.85546875" customWidth="1"/>
    <col min="2" max="2" width="30.140625" customWidth="1"/>
    <col min="3" max="16" width="8.28515625" customWidth="1"/>
    <col min="17" max="25" width="9.28515625" customWidth="1"/>
  </cols>
  <sheetData>
    <row r="1" spans="1:25" ht="15.75" x14ac:dyDescent="0.25">
      <c r="A1" s="1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5" ht="13.5" thickBo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5" ht="15.75" customHeight="1" x14ac:dyDescent="0.2">
      <c r="A3" s="200" t="s">
        <v>4</v>
      </c>
      <c r="B3" s="200" t="s">
        <v>5</v>
      </c>
      <c r="C3" s="216" t="s">
        <v>6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48"/>
      <c r="Q3" s="207" t="s">
        <v>9</v>
      </c>
      <c r="R3" s="208"/>
      <c r="S3" s="208"/>
      <c r="T3" s="208"/>
      <c r="U3" s="208"/>
      <c r="V3" s="208"/>
      <c r="W3" s="209"/>
      <c r="X3" s="90"/>
      <c r="Y3" s="213" t="s">
        <v>24</v>
      </c>
    </row>
    <row r="4" spans="1:25" ht="15.75" customHeight="1" x14ac:dyDescent="0.2">
      <c r="A4" s="200"/>
      <c r="B4" s="200"/>
      <c r="C4" s="43">
        <v>2005</v>
      </c>
      <c r="D4" s="43">
        <v>2006</v>
      </c>
      <c r="E4" s="43">
        <v>2007</v>
      </c>
      <c r="F4" s="43">
        <v>2008</v>
      </c>
      <c r="G4" s="43">
        <v>2009</v>
      </c>
      <c r="H4" s="43">
        <v>2010</v>
      </c>
      <c r="I4" s="43">
        <v>2011</v>
      </c>
      <c r="J4" s="43">
        <v>2012</v>
      </c>
      <c r="K4" s="43">
        <v>2013</v>
      </c>
      <c r="L4" s="43">
        <v>2014</v>
      </c>
      <c r="M4" s="52">
        <v>2015</v>
      </c>
      <c r="N4" s="43">
        <v>2016</v>
      </c>
      <c r="O4" s="80">
        <v>2017</v>
      </c>
      <c r="Q4" s="91" t="s">
        <v>78</v>
      </c>
      <c r="R4" s="44" t="s">
        <v>74</v>
      </c>
      <c r="S4" s="44" t="s">
        <v>75</v>
      </c>
      <c r="T4" s="44" t="s">
        <v>36</v>
      </c>
      <c r="U4" s="44" t="s">
        <v>11</v>
      </c>
      <c r="V4" s="44" t="s">
        <v>8</v>
      </c>
      <c r="W4" s="53" t="s">
        <v>73</v>
      </c>
      <c r="X4" s="53" t="s">
        <v>79</v>
      </c>
      <c r="Y4" s="214"/>
    </row>
    <row r="5" spans="1:25" ht="15.75" customHeight="1" x14ac:dyDescent="0.2">
      <c r="A5" s="201" t="s">
        <v>7</v>
      </c>
      <c r="B5" s="9" t="s">
        <v>20</v>
      </c>
      <c r="C5" s="144">
        <v>5.045474025619999</v>
      </c>
      <c r="D5" s="144">
        <v>4.5624314586234798</v>
      </c>
      <c r="E5" s="144">
        <v>4.5068095436458186</v>
      </c>
      <c r="F5" s="144">
        <v>4.4254600000000002</v>
      </c>
      <c r="G5" s="144">
        <v>4.3361599999999996</v>
      </c>
      <c r="H5" s="144">
        <v>4.3038400000000001</v>
      </c>
      <c r="I5" s="144">
        <v>3.8124199999999999</v>
      </c>
      <c r="J5" s="144">
        <v>3.87012</v>
      </c>
      <c r="K5" s="144">
        <v>3.49</v>
      </c>
      <c r="L5" s="145">
        <v>3.18608</v>
      </c>
      <c r="M5" s="146">
        <v>3.6907899999999998</v>
      </c>
      <c r="N5" s="147">
        <v>3.54793</v>
      </c>
      <c r="O5" s="143">
        <v>3.55714</v>
      </c>
      <c r="P5" s="104"/>
      <c r="Q5" s="150">
        <f t="shared" ref="Q5:Q19" si="0">(O5-N5)/N5</f>
        <v>2.5958798510680708E-3</v>
      </c>
      <c r="R5" s="23">
        <f t="shared" ref="R5:R19" si="1">(N5-M5)/M5</f>
        <v>-3.8707160255663363E-2</v>
      </c>
      <c r="S5" s="23">
        <f t="shared" ref="S5:S19" si="2">(N5-L5)/L5</f>
        <v>0.11357216391302165</v>
      </c>
      <c r="T5" s="23">
        <f t="shared" ref="T5:T19" si="3">(K5-C5)/C5</f>
        <v>-0.30829095893103103</v>
      </c>
      <c r="U5" s="23">
        <f t="shared" ref="U5:U19" si="4">(L5-C5)/C5</f>
        <v>-0.36852712275959293</v>
      </c>
      <c r="V5" s="23">
        <f t="shared" ref="V5:V19" si="5">(M5-C5)/C5</f>
        <v>-0.26849489636477369</v>
      </c>
      <c r="W5" s="151">
        <f t="shared" ref="W5:W19" si="6">(N5-C5)/C5</f>
        <v>-0.29680938163901804</v>
      </c>
      <c r="X5" s="151">
        <f>(O5-C5)/C5</f>
        <v>-0.29498398328135467</v>
      </c>
      <c r="Y5" s="210" t="s">
        <v>3</v>
      </c>
    </row>
    <row r="6" spans="1:25" ht="15.75" customHeight="1" x14ac:dyDescent="0.2">
      <c r="A6" s="202"/>
      <c r="B6" s="155" t="s">
        <v>21</v>
      </c>
      <c r="C6" s="144">
        <v>3.1214409999999999</v>
      </c>
      <c r="D6" s="144">
        <v>2.579939</v>
      </c>
      <c r="E6" s="144">
        <v>1.2256230000000001</v>
      </c>
      <c r="F6" s="144">
        <v>2.2225199999999998</v>
      </c>
      <c r="G6" s="144">
        <v>1.9224300000000001</v>
      </c>
      <c r="H6" s="144">
        <v>1.8968</v>
      </c>
      <c r="I6" s="144">
        <v>1.27749</v>
      </c>
      <c r="J6" s="144">
        <v>0.95604</v>
      </c>
      <c r="K6" s="144">
        <v>0.83125000000000004</v>
      </c>
      <c r="L6" s="144">
        <v>1.0097800000000001</v>
      </c>
      <c r="M6" s="148">
        <v>0.88136000000000003</v>
      </c>
      <c r="N6" s="144">
        <v>1.15812</v>
      </c>
      <c r="O6" s="143">
        <v>1.07456</v>
      </c>
      <c r="P6" s="104"/>
      <c r="Q6" s="150">
        <f t="shared" si="0"/>
        <v>-7.215141781507968E-2</v>
      </c>
      <c r="R6" s="23">
        <f t="shared" si="1"/>
        <v>0.31401470454751745</v>
      </c>
      <c r="S6" s="23">
        <f t="shared" si="2"/>
        <v>0.14690328586424756</v>
      </c>
      <c r="T6" s="23">
        <f t="shared" si="3"/>
        <v>-0.73369671251194568</v>
      </c>
      <c r="U6" s="23">
        <f t="shared" si="4"/>
        <v>-0.6765019745687969</v>
      </c>
      <c r="V6" s="23">
        <f t="shared" si="5"/>
        <v>-0.71764322952123716</v>
      </c>
      <c r="W6" s="151">
        <f t="shared" si="6"/>
        <v>-0.62897905166235724</v>
      </c>
      <c r="X6" s="151">
        <f>(O6-C6)/C6</f>
        <v>-0.65574873912401355</v>
      </c>
      <c r="Y6" s="211"/>
    </row>
    <row r="7" spans="1:25" ht="15.75" customHeight="1" x14ac:dyDescent="0.2">
      <c r="A7" s="202"/>
      <c r="B7" s="154" t="s">
        <v>38</v>
      </c>
      <c r="C7" s="144">
        <v>4.5821335464141359</v>
      </c>
      <c r="D7" s="144">
        <v>5.7712692543557074</v>
      </c>
      <c r="E7" s="144">
        <v>5.2999024790147908</v>
      </c>
      <c r="F7" s="144">
        <v>4.6684600000000005</v>
      </c>
      <c r="G7" s="144">
        <v>3.2798100000000003</v>
      </c>
      <c r="H7" s="144">
        <v>3.4669400000000001</v>
      </c>
      <c r="I7" s="144">
        <v>3.7998100000000004</v>
      </c>
      <c r="J7" s="144">
        <v>4.1154500000000001</v>
      </c>
      <c r="K7" s="144">
        <v>3.76261</v>
      </c>
      <c r="L7" s="144">
        <v>3.15537</v>
      </c>
      <c r="M7" s="144">
        <v>4.44198</v>
      </c>
      <c r="N7" s="144">
        <v>4.8337499999999993</v>
      </c>
      <c r="O7" s="143">
        <v>3.1675099999999996</v>
      </c>
      <c r="P7" s="104"/>
      <c r="Q7" s="150">
        <f t="shared" si="0"/>
        <v>-0.34470959400051721</v>
      </c>
      <c r="R7" s="23">
        <f t="shared" si="1"/>
        <v>8.8197155322626231E-2</v>
      </c>
      <c r="S7" s="23">
        <f t="shared" si="2"/>
        <v>0.53191226385495183</v>
      </c>
      <c r="T7" s="23">
        <f t="shared" si="3"/>
        <v>-0.1788519557784331</v>
      </c>
      <c r="U7" s="23">
        <f t="shared" si="4"/>
        <v>-0.31137537393048825</v>
      </c>
      <c r="V7" s="23">
        <f t="shared" si="5"/>
        <v>-3.0586962382145453E-2</v>
      </c>
      <c r="W7" s="151">
        <f t="shared" si="6"/>
        <v>5.4912509868415373E-2</v>
      </c>
      <c r="X7" s="151">
        <f>(O7-C7)/C7</f>
        <v>-0.30872595311439266</v>
      </c>
      <c r="Y7" s="211"/>
    </row>
    <row r="8" spans="1:25" ht="15.75" customHeight="1" x14ac:dyDescent="0.2">
      <c r="A8" s="202"/>
      <c r="B8" s="8" t="s">
        <v>39</v>
      </c>
      <c r="C8" s="144">
        <v>2.0848079882000001</v>
      </c>
      <c r="D8" s="144">
        <v>2.1774529450000002</v>
      </c>
      <c r="E8" s="144">
        <v>2.1097361574000004</v>
      </c>
      <c r="F8" s="144">
        <v>2.1697700000000002</v>
      </c>
      <c r="G8" s="144">
        <v>2.1793300000000002</v>
      </c>
      <c r="H8" s="144">
        <v>2.2900700000000001</v>
      </c>
      <c r="I8" s="144">
        <v>2.24762</v>
      </c>
      <c r="J8" s="144">
        <v>2.2426499999999998</v>
      </c>
      <c r="K8" s="144">
        <v>2.1521300000000001</v>
      </c>
      <c r="L8" s="144">
        <v>2.0041600000000002</v>
      </c>
      <c r="M8" s="144">
        <v>1.8950499999999999</v>
      </c>
      <c r="N8" s="144">
        <v>1.96001</v>
      </c>
      <c r="O8" s="143">
        <v>1.9956499999999999</v>
      </c>
      <c r="P8" s="104"/>
      <c r="Q8" s="150">
        <f t="shared" si="0"/>
        <v>1.8183580696016801E-2</v>
      </c>
      <c r="R8" s="23">
        <f t="shared" si="1"/>
        <v>3.4278778924039015E-2</v>
      </c>
      <c r="S8" s="23">
        <f t="shared" si="2"/>
        <v>-2.2029179307041419E-2</v>
      </c>
      <c r="T8" s="23">
        <f t="shared" si="3"/>
        <v>3.2291708483966931E-2</v>
      </c>
      <c r="U8" s="23">
        <f t="shared" si="4"/>
        <v>-3.868365271836402E-2</v>
      </c>
      <c r="V8" s="23">
        <f t="shared" si="5"/>
        <v>-9.1019407674006056E-2</v>
      </c>
      <c r="W8" s="151">
        <f t="shared" si="6"/>
        <v>-5.9860662903421277E-2</v>
      </c>
      <c r="X8" s="151">
        <f t="shared" ref="X8:X18" si="7">(O8-C8)/C8</f>
        <v>-4.2765563401825898E-2</v>
      </c>
      <c r="Y8" s="211"/>
    </row>
    <row r="9" spans="1:25" ht="15.75" customHeight="1" x14ac:dyDescent="0.2">
      <c r="A9" s="202"/>
      <c r="B9" s="155" t="s">
        <v>40</v>
      </c>
      <c r="C9" s="144">
        <v>2.1742618722663711</v>
      </c>
      <c r="D9" s="144">
        <v>2.5696883025331907</v>
      </c>
      <c r="E9" s="144">
        <v>2.4293930760370173</v>
      </c>
      <c r="F9" s="144">
        <v>2.45973</v>
      </c>
      <c r="G9" s="144">
        <v>2.2492999999999999</v>
      </c>
      <c r="H9" s="144">
        <v>2.4013199999999997</v>
      </c>
      <c r="I9" s="144">
        <v>2.48407</v>
      </c>
      <c r="J9" s="144">
        <v>2.4111400000000001</v>
      </c>
      <c r="K9" s="144">
        <v>2.29799</v>
      </c>
      <c r="L9" s="144">
        <v>2.25902</v>
      </c>
      <c r="M9" s="144">
        <v>1.9972400000000001</v>
      </c>
      <c r="N9" s="144">
        <v>1.9209299999999998</v>
      </c>
      <c r="O9" s="143">
        <v>1.8349300000000002</v>
      </c>
      <c r="P9" s="104"/>
      <c r="Q9" s="150">
        <f t="shared" si="0"/>
        <v>-4.4769981207019333E-2</v>
      </c>
      <c r="R9" s="23">
        <f t="shared" si="1"/>
        <v>-3.8207726662794816E-2</v>
      </c>
      <c r="S9" s="23">
        <f t="shared" si="2"/>
        <v>-0.14966224291949617</v>
      </c>
      <c r="T9" s="23">
        <f t="shared" si="3"/>
        <v>5.6905807580877626E-2</v>
      </c>
      <c r="U9" s="23">
        <f t="shared" si="4"/>
        <v>3.8982483579717155E-2</v>
      </c>
      <c r="V9" s="23">
        <f t="shared" si="5"/>
        <v>-8.1416996970033725E-2</v>
      </c>
      <c r="W9" s="151">
        <f t="shared" si="6"/>
        <v>-0.11651396526689191</v>
      </c>
      <c r="X9" s="151">
        <f t="shared" si="7"/>
        <v>-0.15606761843855718</v>
      </c>
      <c r="Y9" s="211"/>
    </row>
    <row r="10" spans="1:25" ht="15.75" customHeight="1" x14ac:dyDescent="0.2">
      <c r="A10" s="203"/>
      <c r="B10" s="10" t="s">
        <v>26</v>
      </c>
      <c r="C10" s="24">
        <f t="shared" ref="C10:L10" si="8">SUM(C5:C9)</f>
        <v>17.008118432500506</v>
      </c>
      <c r="D10" s="24">
        <f t="shared" si="8"/>
        <v>17.660780960512376</v>
      </c>
      <c r="E10" s="24">
        <f t="shared" si="8"/>
        <v>15.571464256097629</v>
      </c>
      <c r="F10" s="24">
        <f t="shared" si="8"/>
        <v>15.94594</v>
      </c>
      <c r="G10" s="24">
        <f t="shared" si="8"/>
        <v>13.967029999999999</v>
      </c>
      <c r="H10" s="24">
        <f t="shared" si="8"/>
        <v>14.358970000000001</v>
      </c>
      <c r="I10" s="24">
        <f t="shared" si="8"/>
        <v>13.621410000000001</v>
      </c>
      <c r="J10" s="24">
        <f t="shared" si="8"/>
        <v>13.5954</v>
      </c>
      <c r="K10" s="24">
        <f t="shared" si="8"/>
        <v>12.53398</v>
      </c>
      <c r="L10" s="24">
        <f t="shared" si="8"/>
        <v>11.614409999999999</v>
      </c>
      <c r="M10" s="24">
        <f>SUM(M5:M9)</f>
        <v>12.906419999999999</v>
      </c>
      <c r="N10" s="24">
        <f>SUM(N5:N9)</f>
        <v>13.42074</v>
      </c>
      <c r="O10" s="24">
        <f>SUM(O5:O9)</f>
        <v>11.62979</v>
      </c>
      <c r="P10" s="27"/>
      <c r="Q10" s="92">
        <f t="shared" si="0"/>
        <v>-0.1334464418504494</v>
      </c>
      <c r="R10" s="83">
        <f t="shared" si="1"/>
        <v>3.9849935148554089E-2</v>
      </c>
      <c r="S10" s="83">
        <f t="shared" si="2"/>
        <v>0.15552490397704238</v>
      </c>
      <c r="T10" s="83">
        <f t="shared" si="3"/>
        <v>-0.26305898857988641</v>
      </c>
      <c r="U10" s="83">
        <f t="shared" si="4"/>
        <v>-0.31712552178574716</v>
      </c>
      <c r="V10" s="83">
        <f t="shared" si="5"/>
        <v>-0.24116121067587618</v>
      </c>
      <c r="W10" s="84">
        <f t="shared" si="6"/>
        <v>-0.21092153413310252</v>
      </c>
      <c r="X10" s="84">
        <f t="shared" si="7"/>
        <v>-0.3162212477438513</v>
      </c>
      <c r="Y10" s="211"/>
    </row>
    <row r="11" spans="1:25" ht="15.75" customHeight="1" x14ac:dyDescent="0.2">
      <c r="A11" s="204" t="s">
        <v>30</v>
      </c>
      <c r="B11" s="8" t="s">
        <v>10</v>
      </c>
      <c r="C11" s="144">
        <v>29.350173696999999</v>
      </c>
      <c r="D11" s="144">
        <v>31.445656732000003</v>
      </c>
      <c r="E11" s="144">
        <v>29.879955171999999</v>
      </c>
      <c r="F11" s="144">
        <v>30.749140000000001</v>
      </c>
      <c r="G11" s="144">
        <v>27.30707</v>
      </c>
      <c r="H11" s="144">
        <v>27.770340000000001</v>
      </c>
      <c r="I11" s="144">
        <v>25.049340000000001</v>
      </c>
      <c r="J11" s="144">
        <v>27.109029999999997</v>
      </c>
      <c r="K11" s="144">
        <v>27.023860000000003</v>
      </c>
      <c r="L11" s="144">
        <v>26.974120000000003</v>
      </c>
      <c r="M11" s="144">
        <v>26.344280000000001</v>
      </c>
      <c r="N11" s="144">
        <v>26.299769999999999</v>
      </c>
      <c r="O11" s="143">
        <v>23.430700000000002</v>
      </c>
      <c r="P11" s="104"/>
      <c r="Q11" s="150">
        <f t="shared" si="0"/>
        <v>-0.10909106809679314</v>
      </c>
      <c r="R11" s="23">
        <f t="shared" si="1"/>
        <v>-1.6895508246952465E-3</v>
      </c>
      <c r="S11" s="23">
        <f t="shared" si="2"/>
        <v>-2.4999888782284794E-2</v>
      </c>
      <c r="T11" s="23">
        <f t="shared" si="3"/>
        <v>-7.9260644962989721E-2</v>
      </c>
      <c r="U11" s="23">
        <f t="shared" si="4"/>
        <v>-8.095535384319931E-2</v>
      </c>
      <c r="V11" s="23">
        <f t="shared" si="5"/>
        <v>-0.10241485205613084</v>
      </c>
      <c r="W11" s="151">
        <f t="shared" si="6"/>
        <v>-0.1039313677830736</v>
      </c>
      <c r="X11" s="151">
        <f t="shared" si="7"/>
        <v>-0.20168445195965062</v>
      </c>
      <c r="Y11" s="211"/>
    </row>
    <row r="12" spans="1:25" ht="15.75" customHeight="1" x14ac:dyDescent="0.2">
      <c r="A12" s="205"/>
      <c r="B12" s="8" t="s">
        <v>12</v>
      </c>
      <c r="C12" s="144">
        <v>3.8409200000000001</v>
      </c>
      <c r="D12" s="144">
        <v>3.6575199999999999</v>
      </c>
      <c r="E12" s="144">
        <v>3.7728000000000002</v>
      </c>
      <c r="F12" s="144">
        <v>3.8147199999999999</v>
      </c>
      <c r="G12" s="144">
        <v>2.9186800000000002</v>
      </c>
      <c r="H12" s="144">
        <v>3.0916000000000001</v>
      </c>
      <c r="I12" s="144">
        <v>3.2225999999999999</v>
      </c>
      <c r="J12" s="144">
        <v>3.03396</v>
      </c>
      <c r="K12" s="144">
        <v>2.7929200000000001</v>
      </c>
      <c r="L12" s="144">
        <v>2.9239199999999999</v>
      </c>
      <c r="M12" s="144">
        <v>2.7352799999999999</v>
      </c>
      <c r="N12" s="144">
        <v>2.64859</v>
      </c>
      <c r="O12" s="143">
        <v>2.8456800000000002</v>
      </c>
      <c r="P12" s="104"/>
      <c r="Q12" s="150">
        <f t="shared" si="0"/>
        <v>7.4413178332622343E-2</v>
      </c>
      <c r="R12" s="23">
        <f t="shared" si="1"/>
        <v>-3.1693281857798815E-2</v>
      </c>
      <c r="S12" s="23">
        <f t="shared" si="2"/>
        <v>-9.4164683028263377E-2</v>
      </c>
      <c r="T12" s="23">
        <f t="shared" si="3"/>
        <v>-0.27285129604365621</v>
      </c>
      <c r="U12" s="23">
        <f t="shared" si="4"/>
        <v>-0.23874488403819924</v>
      </c>
      <c r="V12" s="23">
        <f t="shared" si="5"/>
        <v>-0.28785811732605732</v>
      </c>
      <c r="W12" s="151">
        <f t="shared" si="6"/>
        <v>-0.31042823073638609</v>
      </c>
      <c r="X12" s="151">
        <f t="shared" si="7"/>
        <v>-0.25911500369703089</v>
      </c>
      <c r="Y12" s="211"/>
    </row>
    <row r="13" spans="1:25" ht="15.75" customHeight="1" x14ac:dyDescent="0.2">
      <c r="A13" s="205"/>
      <c r="B13" s="8" t="s">
        <v>13</v>
      </c>
      <c r="C13" s="144">
        <v>0.95721369999999995</v>
      </c>
      <c r="D13" s="144">
        <v>0.9681476</v>
      </c>
      <c r="E13" s="144">
        <v>1.0496926</v>
      </c>
      <c r="F13" s="144">
        <v>1.1687000000000001</v>
      </c>
      <c r="G13" s="144">
        <v>0.78713999999999995</v>
      </c>
      <c r="H13" s="144">
        <v>0.95533999999999997</v>
      </c>
      <c r="I13" s="144">
        <v>1.00522</v>
      </c>
      <c r="J13" s="144">
        <v>1.0574399999999999</v>
      </c>
      <c r="K13" s="144">
        <v>1.0790499999999998</v>
      </c>
      <c r="L13" s="144">
        <v>1.1927800000000002</v>
      </c>
      <c r="M13" s="144">
        <v>1.2558500000000001</v>
      </c>
      <c r="N13" s="149">
        <v>1.3335699999999999</v>
      </c>
      <c r="O13" s="143">
        <v>1.4024399999999999</v>
      </c>
      <c r="P13" s="104"/>
      <c r="Q13" s="150">
        <f t="shared" si="0"/>
        <v>5.1643333308337765E-2</v>
      </c>
      <c r="R13" s="23">
        <f t="shared" si="1"/>
        <v>6.1886371780069102E-2</v>
      </c>
      <c r="S13" s="23">
        <f t="shared" si="2"/>
        <v>0.11803517832290927</v>
      </c>
      <c r="T13" s="23">
        <f t="shared" si="3"/>
        <v>0.12728223593122404</v>
      </c>
      <c r="U13" s="23">
        <f t="shared" si="4"/>
        <v>0.24609583001162672</v>
      </c>
      <c r="V13" s="23">
        <f t="shared" si="5"/>
        <v>0.31198498308162553</v>
      </c>
      <c r="W13" s="151">
        <f t="shared" si="6"/>
        <v>0.39317897351448272</v>
      </c>
      <c r="X13" s="151">
        <f t="shared" si="7"/>
        <v>0.46512737960185901</v>
      </c>
      <c r="Y13" s="211"/>
    </row>
    <row r="14" spans="1:25" ht="15.75" customHeight="1" x14ac:dyDescent="0.2">
      <c r="A14" s="205"/>
      <c r="B14" s="8" t="s">
        <v>14</v>
      </c>
      <c r="C14" s="144">
        <v>0.20606626224918337</v>
      </c>
      <c r="D14" s="144">
        <v>0.23384041063929067</v>
      </c>
      <c r="E14" s="144">
        <v>0.21860942603826408</v>
      </c>
      <c r="F14" s="144">
        <v>0.23205000000000001</v>
      </c>
      <c r="G14" s="144">
        <v>0.20158999999999999</v>
      </c>
      <c r="H14" s="144">
        <v>0.24279999999999999</v>
      </c>
      <c r="I14" s="144">
        <v>0.20069000000000001</v>
      </c>
      <c r="J14" s="144">
        <v>0.18367</v>
      </c>
      <c r="K14" s="144">
        <v>0.17560000000000001</v>
      </c>
      <c r="L14" s="144">
        <v>0.17829</v>
      </c>
      <c r="M14" s="145">
        <v>0.16753999999999999</v>
      </c>
      <c r="N14" s="146">
        <v>0.16217000000000001</v>
      </c>
      <c r="O14" s="143">
        <v>0.20785999999999999</v>
      </c>
      <c r="P14" s="104"/>
      <c r="Q14" s="150">
        <f t="shared" si="0"/>
        <v>0.28174138249984571</v>
      </c>
      <c r="R14" s="23">
        <f t="shared" si="1"/>
        <v>-3.2052047272293098E-2</v>
      </c>
      <c r="S14" s="23">
        <f t="shared" si="2"/>
        <v>-9.0414493241348343E-2</v>
      </c>
      <c r="T14" s="23">
        <f t="shared" si="3"/>
        <v>-0.14784692028985497</v>
      </c>
      <c r="U14" s="23">
        <f t="shared" si="4"/>
        <v>-0.13479286684782599</v>
      </c>
      <c r="V14" s="23">
        <f t="shared" si="5"/>
        <v>-0.18696055253623184</v>
      </c>
      <c r="W14" s="151">
        <f t="shared" si="6"/>
        <v>-0.21302013134057959</v>
      </c>
      <c r="X14" s="151">
        <f t="shared" si="7"/>
        <v>8.7046648550725067E-3</v>
      </c>
      <c r="Y14" s="211"/>
    </row>
    <row r="15" spans="1:25" ht="15.75" customHeight="1" x14ac:dyDescent="0.2">
      <c r="A15" s="205"/>
      <c r="B15" s="8" t="s">
        <v>15</v>
      </c>
      <c r="C15" s="144">
        <v>7.8934000000000004E-2</v>
      </c>
      <c r="D15" s="144">
        <v>0.13322400000000001</v>
      </c>
      <c r="E15" s="144">
        <v>0.13969000000000001</v>
      </c>
      <c r="F15" s="144">
        <v>0.12249</v>
      </c>
      <c r="G15" s="144">
        <v>0.12383</v>
      </c>
      <c r="H15" s="144">
        <v>0.12542</v>
      </c>
      <c r="I15" s="144">
        <v>0.10516</v>
      </c>
      <c r="J15" s="144">
        <v>0.16225999999999999</v>
      </c>
      <c r="K15" s="144">
        <v>0.1525</v>
      </c>
      <c r="L15" s="144">
        <v>0.15029999999999999</v>
      </c>
      <c r="M15" s="144">
        <v>0.1525</v>
      </c>
      <c r="N15" s="148">
        <v>0.15897</v>
      </c>
      <c r="O15" s="143">
        <v>0.13236999999999999</v>
      </c>
      <c r="P15" s="104"/>
      <c r="Q15" s="150">
        <f t="shared" si="0"/>
        <v>-0.16732716864817268</v>
      </c>
      <c r="R15" s="23">
        <f t="shared" si="1"/>
        <v>4.2426229508196744E-2</v>
      </c>
      <c r="S15" s="23">
        <f t="shared" si="2"/>
        <v>5.7684630738523035E-2</v>
      </c>
      <c r="T15" s="23">
        <f t="shared" si="3"/>
        <v>0.9319938176197835</v>
      </c>
      <c r="U15" s="23">
        <f t="shared" si="4"/>
        <v>0.90412243139838322</v>
      </c>
      <c r="V15" s="23">
        <f t="shared" si="5"/>
        <v>0.9319938176197835</v>
      </c>
      <c r="W15" s="151">
        <f t="shared" si="6"/>
        <v>1.0139610307345377</v>
      </c>
      <c r="X15" s="151">
        <f t="shared" si="7"/>
        <v>0.67697063369397192</v>
      </c>
      <c r="Y15" s="211"/>
    </row>
    <row r="16" spans="1:25" s="6" customFormat="1" ht="15.75" customHeight="1" x14ac:dyDescent="0.2">
      <c r="A16" s="206"/>
      <c r="B16" s="10" t="s">
        <v>26</v>
      </c>
      <c r="C16" s="24">
        <f t="shared" ref="C16:M16" si="9">SUM(C11:C15)</f>
        <v>34.433307659249174</v>
      </c>
      <c r="D16" s="24">
        <f t="shared" si="9"/>
        <v>36.43838874263929</v>
      </c>
      <c r="E16" s="24">
        <f t="shared" si="9"/>
        <v>35.060747198038264</v>
      </c>
      <c r="F16" s="24">
        <f t="shared" si="9"/>
        <v>36.0871</v>
      </c>
      <c r="G16" s="24">
        <f t="shared" si="9"/>
        <v>31.33831</v>
      </c>
      <c r="H16" s="24">
        <f t="shared" si="9"/>
        <v>32.185499999999998</v>
      </c>
      <c r="I16" s="24">
        <f t="shared" si="9"/>
        <v>29.583010000000005</v>
      </c>
      <c r="J16" s="24">
        <f t="shared" si="9"/>
        <v>31.546359999999996</v>
      </c>
      <c r="K16" s="24">
        <f t="shared" si="9"/>
        <v>31.223929999999999</v>
      </c>
      <c r="L16" s="24">
        <f t="shared" si="9"/>
        <v>31.419410000000003</v>
      </c>
      <c r="M16" s="24">
        <f t="shared" si="9"/>
        <v>30.655449999999998</v>
      </c>
      <c r="N16" s="24">
        <f>SUM(N11:N15)</f>
        <v>30.603069999999995</v>
      </c>
      <c r="O16" s="79">
        <f>SUM(O11:O15)</f>
        <v>28.019050000000004</v>
      </c>
      <c r="Q16" s="92">
        <f t="shared" si="0"/>
        <v>-8.4436626782868257E-2</v>
      </c>
      <c r="R16" s="83">
        <f t="shared" si="1"/>
        <v>-1.708668442316227E-3</v>
      </c>
      <c r="S16" s="83">
        <f t="shared" si="2"/>
        <v>-2.5982028306706182E-2</v>
      </c>
      <c r="T16" s="83">
        <f t="shared" si="3"/>
        <v>-9.3205616230919927E-2</v>
      </c>
      <c r="U16" s="83">
        <f t="shared" si="4"/>
        <v>-8.752855488280703E-2</v>
      </c>
      <c r="V16" s="83">
        <f t="shared" si="5"/>
        <v>-0.10971521227744731</v>
      </c>
      <c r="W16" s="84">
        <f t="shared" si="6"/>
        <v>-0.11123641379890303</v>
      </c>
      <c r="X16" s="85">
        <f t="shared" si="7"/>
        <v>-0.18628061302516863</v>
      </c>
      <c r="Y16" s="211"/>
    </row>
    <row r="17" spans="1:25" ht="15.75" customHeight="1" x14ac:dyDescent="0.2">
      <c r="A17" s="217" t="s">
        <v>1</v>
      </c>
      <c r="B17" s="217"/>
      <c r="C17" s="144">
        <v>0.49866797708900001</v>
      </c>
      <c r="D17" s="144">
        <v>0.4378295993372</v>
      </c>
      <c r="E17" s="144">
        <v>0.70517082786699992</v>
      </c>
      <c r="F17" s="144">
        <v>0.6835</v>
      </c>
      <c r="G17" s="144">
        <v>0.55256000000000005</v>
      </c>
      <c r="H17" s="144">
        <v>0.57084000000000001</v>
      </c>
      <c r="I17" s="144">
        <v>0.76300999999999997</v>
      </c>
      <c r="J17" s="144">
        <v>0.79387999999999992</v>
      </c>
      <c r="K17" s="144">
        <v>0.74120000000000008</v>
      </c>
      <c r="L17" s="144">
        <v>0.83413000000000004</v>
      </c>
      <c r="M17" s="144">
        <v>0.92012000000000005</v>
      </c>
      <c r="N17" s="144">
        <v>0.73400999999999994</v>
      </c>
      <c r="O17" s="143">
        <v>0.98387999999999998</v>
      </c>
      <c r="P17" s="104"/>
      <c r="Q17" s="150">
        <f t="shared" si="0"/>
        <v>0.34041770548085182</v>
      </c>
      <c r="R17" s="23">
        <f t="shared" si="1"/>
        <v>-0.20226709559622669</v>
      </c>
      <c r="S17" s="23">
        <f t="shared" si="2"/>
        <v>-0.1200292520350546</v>
      </c>
      <c r="T17" s="23">
        <f t="shared" si="3"/>
        <v>0.48635973042984076</v>
      </c>
      <c r="U17" s="23">
        <f t="shared" si="4"/>
        <v>0.67271619258424586</v>
      </c>
      <c r="V17" s="23">
        <f t="shared" si="5"/>
        <v>0.84515557901120486</v>
      </c>
      <c r="W17" s="151">
        <f t="shared" si="6"/>
        <v>0.47194131912143444</v>
      </c>
      <c r="X17" s="151">
        <f t="shared" si="7"/>
        <v>0.97301620557921153</v>
      </c>
      <c r="Y17" s="211"/>
    </row>
    <row r="18" spans="1:25" ht="15.75" customHeight="1" x14ac:dyDescent="0.2">
      <c r="A18" s="218" t="s">
        <v>2</v>
      </c>
      <c r="B18" s="218"/>
      <c r="C18" s="144">
        <v>2.9607237749999991E-2</v>
      </c>
      <c r="D18" s="144">
        <v>2.7286237200000001E-2</v>
      </c>
      <c r="E18" s="144">
        <v>2.7950698499999995E-3</v>
      </c>
      <c r="F18" s="144">
        <v>1.89E-3</v>
      </c>
      <c r="G18" s="144">
        <v>1.8700000000000001E-3</v>
      </c>
      <c r="H18" s="144">
        <v>8.7899999999999992E-3</v>
      </c>
      <c r="I18" s="144">
        <v>3.6240000000000001E-2</v>
      </c>
      <c r="J18" s="144">
        <v>8.8099999999999984E-3</v>
      </c>
      <c r="K18" s="144">
        <v>6.8700000000000002E-3</v>
      </c>
      <c r="L18" s="144">
        <v>2.15E-3</v>
      </c>
      <c r="M18" s="144">
        <v>6.5299999999999993E-3</v>
      </c>
      <c r="N18" s="144">
        <v>2.2399999999999998E-3</v>
      </c>
      <c r="O18" s="143">
        <v>3.2899999999999995E-3</v>
      </c>
      <c r="P18" s="104"/>
      <c r="Q18" s="150">
        <f t="shared" si="0"/>
        <v>0.46874999999999989</v>
      </c>
      <c r="R18" s="23">
        <f t="shared" si="1"/>
        <v>-0.65696784073506886</v>
      </c>
      <c r="S18" s="23">
        <f t="shared" si="2"/>
        <v>4.1860465116278979E-2</v>
      </c>
      <c r="T18" s="23">
        <f t="shared" si="3"/>
        <v>-0.76796214297296261</v>
      </c>
      <c r="U18" s="23">
        <f t="shared" si="4"/>
        <v>-0.92738262116329984</v>
      </c>
      <c r="V18" s="23">
        <f t="shared" si="5"/>
        <v>-0.77944582148667352</v>
      </c>
      <c r="W18" s="151">
        <f t="shared" si="6"/>
        <v>-0.9243428239096706</v>
      </c>
      <c r="X18" s="151">
        <f t="shared" si="7"/>
        <v>-0.88887852261732858</v>
      </c>
      <c r="Y18" s="211"/>
    </row>
    <row r="19" spans="1:25" ht="15.75" customHeight="1" thickBot="1" x14ac:dyDescent="0.25">
      <c r="A19" s="215" t="s">
        <v>27</v>
      </c>
      <c r="B19" s="215"/>
      <c r="C19" s="25">
        <f>C10+C16+C17+C18</f>
        <v>51.969701306588675</v>
      </c>
      <c r="D19" s="25">
        <f t="shared" ref="D19:L19" si="10">D10+D16+D17+D18</f>
        <v>54.564285539688868</v>
      </c>
      <c r="E19" s="25">
        <f t="shared" si="10"/>
        <v>51.340177351852894</v>
      </c>
      <c r="F19" s="25">
        <f t="shared" si="10"/>
        <v>52.718430000000005</v>
      </c>
      <c r="G19" s="25">
        <f t="shared" si="10"/>
        <v>45.859769999999997</v>
      </c>
      <c r="H19" s="25">
        <f t="shared" si="10"/>
        <v>47.124099999999991</v>
      </c>
      <c r="I19" s="25">
        <f t="shared" si="10"/>
        <v>44.003670000000007</v>
      </c>
      <c r="J19" s="25">
        <f>J10+J16+J17+J18</f>
        <v>45.944449999999996</v>
      </c>
      <c r="K19" s="25">
        <f t="shared" si="10"/>
        <v>44.505979999999994</v>
      </c>
      <c r="L19" s="25">
        <f t="shared" si="10"/>
        <v>43.870100000000008</v>
      </c>
      <c r="M19" s="25">
        <f>M10+M16+M17+M18</f>
        <v>44.488519999999994</v>
      </c>
      <c r="N19" s="25">
        <f>N10+N16+N17+N18</f>
        <v>44.760059999999996</v>
      </c>
      <c r="O19" s="25">
        <f>O10+O16+O17+O18</f>
        <v>40.636010000000006</v>
      </c>
      <c r="P19" s="153"/>
      <c r="Q19" s="152">
        <f t="shared" si="0"/>
        <v>-9.2136829128468337E-2</v>
      </c>
      <c r="R19" s="93">
        <f t="shared" si="1"/>
        <v>6.1035970627928669E-3</v>
      </c>
      <c r="S19" s="93">
        <f t="shared" si="2"/>
        <v>2.0286254191351005E-2</v>
      </c>
      <c r="T19" s="94">
        <f t="shared" si="3"/>
        <v>-0.14361678283577967</v>
      </c>
      <c r="U19" s="94">
        <f t="shared" si="4"/>
        <v>-0.15585237365144922</v>
      </c>
      <c r="V19" s="94">
        <f t="shared" si="5"/>
        <v>-0.14395274782232054</v>
      </c>
      <c r="W19" s="95">
        <f t="shared" si="6"/>
        <v>-0.13872778032831692</v>
      </c>
      <c r="X19" s="95">
        <f>(O19-C19)/C19</f>
        <v>-0.21808267166530343</v>
      </c>
      <c r="Y19" s="212"/>
    </row>
    <row r="20" spans="1:25" ht="15.75" customHeight="1" x14ac:dyDescent="0.2">
      <c r="A20" s="7" t="s">
        <v>17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2"/>
      <c r="O20" s="4"/>
      <c r="P20" s="4"/>
      <c r="Q20" s="4"/>
      <c r="R20" s="4"/>
      <c r="S20" s="4"/>
      <c r="T20" s="4"/>
      <c r="U20" s="5"/>
      <c r="V20" s="27"/>
      <c r="W20" s="27"/>
      <c r="X20" s="27"/>
    </row>
    <row r="21" spans="1:25" ht="15.7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33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5" ht="15.75" customHeight="1" x14ac:dyDescent="0.25">
      <c r="A22" s="1" t="s">
        <v>42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1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5" ht="15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5" ht="15.75" customHeight="1" x14ac:dyDescent="0.25">
      <c r="A24" s="200" t="s">
        <v>4</v>
      </c>
      <c r="B24" s="200" t="s">
        <v>5</v>
      </c>
      <c r="C24" s="219" t="s">
        <v>16</v>
      </c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7"/>
      <c r="Q24" s="27"/>
      <c r="R24" s="27"/>
      <c r="S24" s="27"/>
      <c r="T24" s="27"/>
      <c r="U24" s="27"/>
      <c r="V24" s="27"/>
      <c r="W24" s="27"/>
      <c r="X24" s="27"/>
    </row>
    <row r="25" spans="1:25" ht="15.75" customHeight="1" x14ac:dyDescent="0.2">
      <c r="A25" s="200"/>
      <c r="B25" s="200"/>
      <c r="C25" s="67">
        <v>2005</v>
      </c>
      <c r="D25" s="67">
        <v>2006</v>
      </c>
      <c r="E25" s="67">
        <v>2007</v>
      </c>
      <c r="F25" s="67">
        <v>2008</v>
      </c>
      <c r="G25" s="67">
        <v>2009</v>
      </c>
      <c r="H25" s="67">
        <v>2010</v>
      </c>
      <c r="I25" s="67">
        <v>2011</v>
      </c>
      <c r="J25" s="67">
        <v>2012</v>
      </c>
      <c r="K25" s="67">
        <v>2013</v>
      </c>
      <c r="L25" s="67">
        <v>2014</v>
      </c>
      <c r="M25" s="67">
        <v>2015</v>
      </c>
      <c r="N25" s="67">
        <v>2016</v>
      </c>
      <c r="O25" s="81">
        <v>2017</v>
      </c>
      <c r="P25" s="27"/>
      <c r="Q25" s="27"/>
      <c r="R25" s="27"/>
      <c r="S25" s="27"/>
      <c r="T25" s="27"/>
      <c r="U25" s="27"/>
      <c r="V25" s="27"/>
      <c r="W25" s="27"/>
      <c r="X25" s="27"/>
    </row>
    <row r="26" spans="1:25" ht="15.75" customHeight="1" x14ac:dyDescent="0.2">
      <c r="A26" s="201" t="s">
        <v>7</v>
      </c>
      <c r="B26" s="9" t="s">
        <v>20</v>
      </c>
      <c r="C26" s="23">
        <f>C5/C$19</f>
        <v>9.7084914840184736E-2</v>
      </c>
      <c r="D26" s="23">
        <f t="shared" ref="D26:M26" si="11">D5/D$19</f>
        <v>8.3615709680737352E-2</v>
      </c>
      <c r="E26" s="23">
        <f t="shared" si="11"/>
        <v>8.7783287400022308E-2</v>
      </c>
      <c r="F26" s="23">
        <f t="shared" si="11"/>
        <v>8.3945216122710775E-2</v>
      </c>
      <c r="G26" s="23">
        <f t="shared" si="11"/>
        <v>9.4552589339196413E-2</v>
      </c>
      <c r="H26" s="23">
        <f t="shared" si="11"/>
        <v>9.1329913993052403E-2</v>
      </c>
      <c r="I26" s="23">
        <f t="shared" si="11"/>
        <v>8.6638682637152756E-2</v>
      </c>
      <c r="J26" s="23">
        <f t="shared" si="11"/>
        <v>8.4234766114296727E-2</v>
      </c>
      <c r="K26" s="23">
        <f t="shared" si="11"/>
        <v>7.8416428533873442E-2</v>
      </c>
      <c r="L26" s="23">
        <f t="shared" si="11"/>
        <v>7.2625318839027023E-2</v>
      </c>
      <c r="M26" s="23">
        <f t="shared" si="11"/>
        <v>8.2960503069106378E-2</v>
      </c>
      <c r="N26" s="23">
        <f>N5/N$19</f>
        <v>7.9265532709294859E-2</v>
      </c>
      <c r="O26" s="23">
        <f>O5/O$19</f>
        <v>8.7536645453133791E-2</v>
      </c>
      <c r="P26" s="27"/>
      <c r="Q26" s="27"/>
      <c r="R26" s="27"/>
      <c r="S26" s="27"/>
      <c r="T26" s="27"/>
      <c r="U26" s="27"/>
      <c r="V26" s="27"/>
      <c r="W26" s="27"/>
      <c r="X26" s="27"/>
    </row>
    <row r="27" spans="1:25" ht="15.75" customHeight="1" x14ac:dyDescent="0.2">
      <c r="A27" s="202"/>
      <c r="B27" s="155" t="s">
        <v>21</v>
      </c>
      <c r="C27" s="23">
        <f t="shared" ref="C27:M40" si="12">C6/C$19</f>
        <v>6.0062708107276847E-2</v>
      </c>
      <c r="D27" s="23">
        <f t="shared" si="12"/>
        <v>4.7282558077726661E-2</v>
      </c>
      <c r="E27" s="23">
        <f t="shared" si="12"/>
        <v>2.3872589913360841E-2</v>
      </c>
      <c r="F27" s="23">
        <f t="shared" si="12"/>
        <v>4.2158311618915804E-2</v>
      </c>
      <c r="G27" s="23">
        <f t="shared" si="12"/>
        <v>4.1919747962102738E-2</v>
      </c>
      <c r="H27" s="23">
        <f t="shared" si="12"/>
        <v>4.0251166600529249E-2</v>
      </c>
      <c r="I27" s="23">
        <f t="shared" si="12"/>
        <v>2.9031442150166106E-2</v>
      </c>
      <c r="J27" s="23">
        <f t="shared" si="12"/>
        <v>2.0808606915525163E-2</v>
      </c>
      <c r="K27" s="23">
        <f t="shared" si="12"/>
        <v>1.8677265392201232E-2</v>
      </c>
      <c r="L27" s="23">
        <f t="shared" si="12"/>
        <v>2.3017499390245291E-2</v>
      </c>
      <c r="M27" s="23">
        <f t="shared" si="12"/>
        <v>1.981095347743643E-2</v>
      </c>
      <c r="N27" s="23">
        <f t="shared" ref="N27:O27" si="13">N6/N$19</f>
        <v>2.5873959954477277E-2</v>
      </c>
      <c r="O27" s="23">
        <f t="shared" si="13"/>
        <v>2.6443541085849714E-2</v>
      </c>
      <c r="P27" s="27"/>
      <c r="Q27" s="27"/>
      <c r="R27" s="27"/>
      <c r="S27" s="27"/>
      <c r="T27" s="27"/>
      <c r="U27" s="27"/>
      <c r="V27" s="27"/>
      <c r="W27" s="27"/>
      <c r="X27" s="27"/>
    </row>
    <row r="28" spans="1:25" ht="15.75" customHeight="1" x14ac:dyDescent="0.2">
      <c r="A28" s="202"/>
      <c r="B28" s="155" t="s">
        <v>38</v>
      </c>
      <c r="C28" s="23">
        <f t="shared" si="12"/>
        <v>8.816932618839618E-2</v>
      </c>
      <c r="D28" s="23">
        <f t="shared" si="12"/>
        <v>0.10577008747155339</v>
      </c>
      <c r="E28" s="23">
        <f t="shared" si="12"/>
        <v>0.10323109019847425</v>
      </c>
      <c r="F28" s="23">
        <f t="shared" si="12"/>
        <v>8.8554609839481185E-2</v>
      </c>
      <c r="G28" s="23">
        <f t="shared" si="12"/>
        <v>7.1518239188726865E-2</v>
      </c>
      <c r="H28" s="23">
        <f t="shared" si="12"/>
        <v>7.3570423626127618E-2</v>
      </c>
      <c r="I28" s="23">
        <f t="shared" si="12"/>
        <v>8.6352115630355372E-2</v>
      </c>
      <c r="J28" s="23">
        <f t="shared" si="12"/>
        <v>8.9574475263062253E-2</v>
      </c>
      <c r="K28" s="23">
        <f t="shared" si="12"/>
        <v>8.4541672826887543E-2</v>
      </c>
      <c r="L28" s="23">
        <f t="shared" si="12"/>
        <v>7.1925297640078309E-2</v>
      </c>
      <c r="M28" s="23">
        <f t="shared" si="12"/>
        <v>9.9845533184740709E-2</v>
      </c>
      <c r="N28" s="23">
        <f t="shared" ref="N28:O28" si="14">N7/N$19</f>
        <v>0.10799248258380351</v>
      </c>
      <c r="O28" s="23">
        <f t="shared" si="14"/>
        <v>7.7948351720555226E-2</v>
      </c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5.75" customHeight="1" x14ac:dyDescent="0.2">
      <c r="A29" s="202"/>
      <c r="B29" s="8" t="s">
        <v>39</v>
      </c>
      <c r="C29" s="23">
        <f t="shared" si="12"/>
        <v>4.011583549231771E-2</v>
      </c>
      <c r="D29" s="23">
        <f t="shared" si="12"/>
        <v>3.9906193647787594E-2</v>
      </c>
      <c r="E29" s="23">
        <f t="shared" si="12"/>
        <v>4.1093277550274358E-2</v>
      </c>
      <c r="F29" s="23">
        <f t="shared" si="12"/>
        <v>4.11577127771066E-2</v>
      </c>
      <c r="G29" s="23">
        <f t="shared" si="12"/>
        <v>4.7521607718486167E-2</v>
      </c>
      <c r="H29" s="23">
        <f t="shared" si="12"/>
        <v>4.8596577971780901E-2</v>
      </c>
      <c r="I29" s="23">
        <f t="shared" si="12"/>
        <v>5.1078012356696602E-2</v>
      </c>
      <c r="J29" s="23">
        <f t="shared" si="12"/>
        <v>4.8812206915089855E-2</v>
      </c>
      <c r="K29" s="23">
        <f t="shared" si="12"/>
        <v>4.835597373656305E-2</v>
      </c>
      <c r="L29" s="23">
        <f t="shared" si="12"/>
        <v>4.5683962425433267E-2</v>
      </c>
      <c r="M29" s="23">
        <f t="shared" si="12"/>
        <v>4.2596382167804189E-2</v>
      </c>
      <c r="N29" s="23">
        <f t="shared" ref="N29:O29" si="15">N8/N$19</f>
        <v>4.378926212341986E-2</v>
      </c>
      <c r="O29" s="23">
        <f t="shared" si="15"/>
        <v>4.911038263845293E-2</v>
      </c>
      <c r="P29" s="27"/>
      <c r="Q29" s="27"/>
      <c r="R29" s="27"/>
      <c r="S29" s="27"/>
      <c r="T29" s="27"/>
      <c r="U29" s="27"/>
      <c r="V29" s="27"/>
      <c r="W29" s="27"/>
      <c r="X29" s="27"/>
    </row>
    <row r="30" spans="1:25" ht="15.75" customHeight="1" x14ac:dyDescent="0.2">
      <c r="A30" s="202"/>
      <c r="B30" s="155" t="s">
        <v>40</v>
      </c>
      <c r="C30" s="23">
        <f>C9/C$19</f>
        <v>4.1837105421091196E-2</v>
      </c>
      <c r="D30" s="23">
        <f t="shared" si="12"/>
        <v>4.7094693481582482E-2</v>
      </c>
      <c r="E30" s="23">
        <f t="shared" si="12"/>
        <v>4.7319530265497595E-2</v>
      </c>
      <c r="F30" s="23">
        <f t="shared" si="12"/>
        <v>4.6657876571817476E-2</v>
      </c>
      <c r="G30" s="23">
        <f t="shared" si="12"/>
        <v>4.904734585454746E-2</v>
      </c>
      <c r="H30" s="23">
        <f t="shared" si="12"/>
        <v>5.0957365764014592E-2</v>
      </c>
      <c r="I30" s="23">
        <f t="shared" si="12"/>
        <v>5.6451427801362926E-2</v>
      </c>
      <c r="J30" s="23">
        <f t="shared" si="12"/>
        <v>5.2479461610705977E-2</v>
      </c>
      <c r="K30" s="23">
        <f t="shared" si="12"/>
        <v>5.1633286133683613E-2</v>
      </c>
      <c r="L30" s="23">
        <f t="shared" si="12"/>
        <v>5.1493386155946751E-2</v>
      </c>
      <c r="M30" s="23">
        <f t="shared" si="12"/>
        <v>4.4893379235811853E-2</v>
      </c>
      <c r="N30" s="23">
        <f t="shared" ref="N30:O30" si="16">N9/N$19</f>
        <v>4.2916162310774379E-2</v>
      </c>
      <c r="O30" s="23">
        <f t="shared" si="16"/>
        <v>4.5155269919463052E-2</v>
      </c>
      <c r="P30" s="27"/>
      <c r="Q30" s="27"/>
      <c r="R30" s="27"/>
      <c r="S30" s="27"/>
      <c r="T30" s="27"/>
      <c r="U30" s="27"/>
      <c r="V30" s="27"/>
      <c r="W30" s="27"/>
      <c r="X30" s="27"/>
    </row>
    <row r="31" spans="1:25" ht="15.75" customHeight="1" x14ac:dyDescent="0.2">
      <c r="A31" s="203"/>
      <c r="B31" s="10" t="s">
        <v>26</v>
      </c>
      <c r="C31" s="137">
        <f t="shared" si="12"/>
        <v>0.32726989004926665</v>
      </c>
      <c r="D31" s="137">
        <f t="shared" si="12"/>
        <v>0.32366924235938743</v>
      </c>
      <c r="E31" s="137">
        <f t="shared" si="12"/>
        <v>0.30329977532762936</v>
      </c>
      <c r="F31" s="137">
        <f t="shared" si="12"/>
        <v>0.30247372693003183</v>
      </c>
      <c r="G31" s="137">
        <f t="shared" si="12"/>
        <v>0.30455953006305964</v>
      </c>
      <c r="H31" s="137">
        <f t="shared" si="12"/>
        <v>0.3047054479555048</v>
      </c>
      <c r="I31" s="137">
        <f t="shared" si="12"/>
        <v>0.30955168057573379</v>
      </c>
      <c r="J31" s="137">
        <f t="shared" si="12"/>
        <v>0.29590951681867994</v>
      </c>
      <c r="K31" s="137">
        <f t="shared" si="12"/>
        <v>0.28162462662320886</v>
      </c>
      <c r="L31" s="137">
        <f t="shared" si="12"/>
        <v>0.26474546445073061</v>
      </c>
      <c r="M31" s="137">
        <f t="shared" si="12"/>
        <v>0.29010675113489953</v>
      </c>
      <c r="N31" s="137">
        <f t="shared" ref="N31:O31" si="17">N10/N$19</f>
        <v>0.29983739968176992</v>
      </c>
      <c r="O31" s="137">
        <f t="shared" si="17"/>
        <v>0.28619419081745473</v>
      </c>
      <c r="P31" s="27"/>
      <c r="Q31" s="113"/>
      <c r="R31" s="113"/>
      <c r="S31" s="113"/>
      <c r="T31" s="113"/>
      <c r="U31" s="113"/>
      <c r="V31" s="113"/>
      <c r="W31" s="113"/>
      <c r="X31" s="113"/>
      <c r="Y31" s="113"/>
    </row>
    <row r="32" spans="1:25" ht="15.75" customHeight="1" x14ac:dyDescent="0.2">
      <c r="A32" s="204" t="s">
        <v>30</v>
      </c>
      <c r="B32" s="8" t="s">
        <v>10</v>
      </c>
      <c r="C32" s="23">
        <f t="shared" si="12"/>
        <v>0.5647554817344892</v>
      </c>
      <c r="D32" s="23">
        <f t="shared" si="12"/>
        <v>0.57630474624518124</v>
      </c>
      <c r="E32" s="23">
        <f t="shared" si="12"/>
        <v>0.58199945370702177</v>
      </c>
      <c r="F32" s="23">
        <f t="shared" si="12"/>
        <v>0.58327116342425211</v>
      </c>
      <c r="G32" s="23">
        <f t="shared" si="12"/>
        <v>0.59544716425747446</v>
      </c>
      <c r="H32" s="23">
        <f t="shared" si="12"/>
        <v>0.58930228906228466</v>
      </c>
      <c r="I32" s="23">
        <f t="shared" si="12"/>
        <v>0.56925570071769005</v>
      </c>
      <c r="J32" s="23">
        <f t="shared" si="12"/>
        <v>0.59003927569053494</v>
      </c>
      <c r="K32" s="23">
        <f t="shared" si="12"/>
        <v>0.607196156561433</v>
      </c>
      <c r="L32" s="23">
        <f t="shared" si="12"/>
        <v>0.61486342634277102</v>
      </c>
      <c r="M32" s="23">
        <f t="shared" si="12"/>
        <v>0.59215905586429951</v>
      </c>
      <c r="N32" s="23">
        <f t="shared" ref="N32:O32" si="18">N11/N$19</f>
        <v>0.58757226866988121</v>
      </c>
      <c r="O32" s="23">
        <f t="shared" si="18"/>
        <v>0.57659942499275885</v>
      </c>
      <c r="P32" s="27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 ht="15.75" customHeight="1" x14ac:dyDescent="0.2">
      <c r="A33" s="205"/>
      <c r="B33" s="8" t="s">
        <v>12</v>
      </c>
      <c r="C33" s="23">
        <f t="shared" si="12"/>
        <v>7.3906909284334327E-2</v>
      </c>
      <c r="D33" s="23">
        <f t="shared" si="12"/>
        <v>6.7031391757885292E-2</v>
      </c>
      <c r="E33" s="23">
        <f t="shared" si="12"/>
        <v>7.3486306331659715E-2</v>
      </c>
      <c r="F33" s="23">
        <f t="shared" si="12"/>
        <v>7.2360273247894513E-2</v>
      </c>
      <c r="G33" s="23">
        <f t="shared" si="12"/>
        <v>6.3643581291402032E-2</v>
      </c>
      <c r="H33" s="23">
        <f t="shared" si="12"/>
        <v>6.5605496975008559E-2</v>
      </c>
      <c r="I33" s="23">
        <f t="shared" si="12"/>
        <v>7.3234800642764553E-2</v>
      </c>
      <c r="J33" s="23">
        <f t="shared" si="12"/>
        <v>6.6035397093664197E-2</v>
      </c>
      <c r="K33" s="23">
        <f t="shared" si="12"/>
        <v>6.2753814206540345E-2</v>
      </c>
      <c r="L33" s="23">
        <f t="shared" si="12"/>
        <v>6.6649494758388952E-2</v>
      </c>
      <c r="M33" s="23">
        <f t="shared" si="12"/>
        <v>6.1482827479988102E-2</v>
      </c>
      <c r="N33" s="23">
        <f t="shared" ref="N33:O33" si="19">N12/N$19</f>
        <v>5.917306634530875E-2</v>
      </c>
      <c r="O33" s="23">
        <f t="shared" si="19"/>
        <v>7.0028528883618241E-2</v>
      </c>
      <c r="P33" s="27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 ht="15.75" customHeight="1" x14ac:dyDescent="0.2">
      <c r="A34" s="205"/>
      <c r="B34" s="8" t="s">
        <v>13</v>
      </c>
      <c r="C34" s="23">
        <f t="shared" si="12"/>
        <v>1.8418687734090271E-2</v>
      </c>
      <c r="D34" s="23">
        <f t="shared" si="12"/>
        <v>1.7743247078637007E-2</v>
      </c>
      <c r="E34" s="23">
        <f t="shared" si="12"/>
        <v>2.0445831201674178E-2</v>
      </c>
      <c r="F34" s="23">
        <f t="shared" si="12"/>
        <v>2.216871784687063E-2</v>
      </c>
      <c r="G34" s="23">
        <f t="shared" si="12"/>
        <v>1.7164063404591867E-2</v>
      </c>
      <c r="H34" s="23">
        <f t="shared" si="12"/>
        <v>2.0272854017371156E-2</v>
      </c>
      <c r="I34" s="23">
        <f t="shared" si="12"/>
        <v>2.2844003693328303E-2</v>
      </c>
      <c r="J34" s="23">
        <f t="shared" si="12"/>
        <v>2.301561994974366E-2</v>
      </c>
      <c r="K34" s="23">
        <f t="shared" si="12"/>
        <v>2.4245056507013214E-2</v>
      </c>
      <c r="L34" s="23">
        <f t="shared" si="12"/>
        <v>2.7188905427614707E-2</v>
      </c>
      <c r="M34" s="23">
        <f t="shared" si="12"/>
        <v>2.8228630666967576E-2</v>
      </c>
      <c r="N34" s="23">
        <f t="shared" ref="N34:O34" si="20">N13/N$19</f>
        <v>2.9793749159406847E-2</v>
      </c>
      <c r="O34" s="23">
        <f t="shared" si="20"/>
        <v>3.4512246650200147E-2</v>
      </c>
      <c r="P34" s="27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 ht="15.75" customHeight="1" x14ac:dyDescent="0.2">
      <c r="A35" s="205"/>
      <c r="B35" s="8" t="s">
        <v>14</v>
      </c>
      <c r="C35" s="23">
        <f t="shared" si="12"/>
        <v>3.9651230826500527E-3</v>
      </c>
      <c r="D35" s="23">
        <f t="shared" si="12"/>
        <v>4.2855946582348314E-3</v>
      </c>
      <c r="E35" s="23">
        <f t="shared" si="12"/>
        <v>4.2580574768967825E-3</v>
      </c>
      <c r="F35" s="23">
        <f t="shared" si="12"/>
        <v>4.4016864690393847E-3</v>
      </c>
      <c r="G35" s="23">
        <f t="shared" si="12"/>
        <v>4.3957917800285526E-3</v>
      </c>
      <c r="H35" s="23">
        <f t="shared" si="12"/>
        <v>5.1523530422862198E-3</v>
      </c>
      <c r="I35" s="23">
        <f t="shared" si="12"/>
        <v>4.5607559551282878E-3</v>
      </c>
      <c r="J35" s="23">
        <f t="shared" si="12"/>
        <v>3.9976536883127344E-3</v>
      </c>
      <c r="K35" s="23">
        <f t="shared" si="12"/>
        <v>3.9455372064607953E-3</v>
      </c>
      <c r="L35" s="23">
        <f t="shared" si="12"/>
        <v>4.0640436196863004E-3</v>
      </c>
      <c r="M35" s="23">
        <f t="shared" si="12"/>
        <v>3.7659153417555812E-3</v>
      </c>
      <c r="N35" s="23">
        <f t="shared" ref="N35:O35" si="21">N14/N$19</f>
        <v>3.6230961263233343E-3</v>
      </c>
      <c r="O35" s="23">
        <f t="shared" si="21"/>
        <v>5.1151675570509985E-3</v>
      </c>
      <c r="P35" s="27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 ht="15.75" customHeight="1" x14ac:dyDescent="0.2">
      <c r="A36" s="205"/>
      <c r="B36" s="8" t="s">
        <v>15</v>
      </c>
      <c r="C36" s="23">
        <f t="shared" si="12"/>
        <v>1.5188465204819797E-3</v>
      </c>
      <c r="D36" s="23">
        <f t="shared" si="12"/>
        <v>2.4415970754917294E-3</v>
      </c>
      <c r="E36" s="23">
        <f t="shared" si="12"/>
        <v>2.7208710060086794E-3</v>
      </c>
      <c r="F36" s="23">
        <f t="shared" si="12"/>
        <v>2.3234758698238924E-3</v>
      </c>
      <c r="G36" s="23">
        <f t="shared" si="12"/>
        <v>2.7001879861150635E-3</v>
      </c>
      <c r="H36" s="23">
        <f t="shared" si="12"/>
        <v>2.6614831901298915E-3</v>
      </c>
      <c r="I36" s="23">
        <f t="shared" si="12"/>
        <v>2.3898006688987529E-3</v>
      </c>
      <c r="J36" s="23">
        <f t="shared" si="12"/>
        <v>3.5316561630403674E-3</v>
      </c>
      <c r="K36" s="23">
        <f t="shared" si="12"/>
        <v>3.426505831351203E-3</v>
      </c>
      <c r="L36" s="23">
        <f t="shared" si="12"/>
        <v>3.4260236470853717E-3</v>
      </c>
      <c r="M36" s="23">
        <f t="shared" si="12"/>
        <v>3.4278506005594256E-3</v>
      </c>
      <c r="N36" s="23">
        <f t="shared" ref="N36:O36" si="22">N15/N$19</f>
        <v>3.5516038182254453E-3</v>
      </c>
      <c r="O36" s="23">
        <f t="shared" si="22"/>
        <v>3.2574556409450625E-3</v>
      </c>
      <c r="P36" s="27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 ht="15.75" customHeight="1" x14ac:dyDescent="0.2">
      <c r="A37" s="206"/>
      <c r="B37" s="10" t="s">
        <v>26</v>
      </c>
      <c r="C37" s="137">
        <f t="shared" si="12"/>
        <v>0.66256504835604568</v>
      </c>
      <c r="D37" s="137">
        <f t="shared" si="12"/>
        <v>0.66780657681542999</v>
      </c>
      <c r="E37" s="137">
        <f t="shared" si="12"/>
        <v>0.68291051972326122</v>
      </c>
      <c r="F37" s="137">
        <f t="shared" si="12"/>
        <v>0.68452531685788054</v>
      </c>
      <c r="G37" s="137">
        <f t="shared" si="12"/>
        <v>0.68335078871961197</v>
      </c>
      <c r="H37" s="137">
        <f t="shared" si="12"/>
        <v>0.68299447628708032</v>
      </c>
      <c r="I37" s="137">
        <f t="shared" si="12"/>
        <v>0.6722850616778101</v>
      </c>
      <c r="J37" s="137">
        <f t="shared" si="12"/>
        <v>0.68661960258529586</v>
      </c>
      <c r="K37" s="137">
        <f t="shared" si="12"/>
        <v>0.70156707031279852</v>
      </c>
      <c r="L37" s="137">
        <f t="shared" si="12"/>
        <v>0.71619189379554637</v>
      </c>
      <c r="M37" s="137">
        <f t="shared" si="12"/>
        <v>0.68906427995357011</v>
      </c>
      <c r="N37" s="137">
        <f t="shared" ref="N37:O37" si="23">N16/N$19</f>
        <v>0.68371378411914552</v>
      </c>
      <c r="O37" s="137">
        <f t="shared" si="23"/>
        <v>0.68951282372457334</v>
      </c>
      <c r="P37" s="27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 ht="15.75" customHeight="1" x14ac:dyDescent="0.2">
      <c r="A38" s="217" t="s">
        <v>1</v>
      </c>
      <c r="B38" s="217"/>
      <c r="C38" s="23">
        <f t="shared" si="12"/>
        <v>9.5953596913549953E-3</v>
      </c>
      <c r="D38" s="23">
        <f t="shared" si="12"/>
        <v>8.0241057865356336E-3</v>
      </c>
      <c r="E38" s="23">
        <f t="shared" si="12"/>
        <v>1.3735262794949226E-2</v>
      </c>
      <c r="F38" s="23">
        <f t="shared" si="12"/>
        <v>1.2965105372068172E-2</v>
      </c>
      <c r="G38" s="23">
        <f t="shared" si="12"/>
        <v>1.2048904737202128E-2</v>
      </c>
      <c r="H38" s="23">
        <f t="shared" si="12"/>
        <v>1.2113546996123005E-2</v>
      </c>
      <c r="I38" s="23">
        <f t="shared" si="12"/>
        <v>1.7339690075850487E-2</v>
      </c>
      <c r="J38" s="23">
        <f t="shared" si="12"/>
        <v>1.727912729393866E-2</v>
      </c>
      <c r="K38" s="23">
        <f t="shared" si="12"/>
        <v>1.6653941784901719E-2</v>
      </c>
      <c r="L38" s="23">
        <f t="shared" si="12"/>
        <v>1.9013633431425956E-2</v>
      </c>
      <c r="M38" s="23">
        <f t="shared" si="12"/>
        <v>2.0682189472699928E-2</v>
      </c>
      <c r="N38" s="23">
        <f t="shared" ref="N38:O38" si="24">N17/N$19</f>
        <v>1.6398771583416107E-2</v>
      </c>
      <c r="O38" s="23">
        <f t="shared" si="24"/>
        <v>2.4212022784717294E-2</v>
      </c>
      <c r="P38" s="27"/>
      <c r="Q38" s="27"/>
      <c r="R38" s="27"/>
      <c r="S38" s="27"/>
      <c r="T38" s="27"/>
      <c r="U38" s="27"/>
      <c r="V38" s="27"/>
      <c r="W38" s="27"/>
      <c r="X38" s="27"/>
    </row>
    <row r="39" spans="1:25" ht="15.75" customHeight="1" x14ac:dyDescent="0.2">
      <c r="A39" s="218" t="s">
        <v>2</v>
      </c>
      <c r="B39" s="218"/>
      <c r="C39" s="23">
        <f t="shared" si="12"/>
        <v>5.6970190333278687E-4</v>
      </c>
      <c r="D39" s="23">
        <f t="shared" si="12"/>
        <v>5.0007503864689276E-4</v>
      </c>
      <c r="E39" s="23">
        <f t="shared" si="12"/>
        <v>5.4442154160169139E-5</v>
      </c>
      <c r="F39" s="23">
        <f t="shared" si="12"/>
        <v>3.5850840019325309E-5</v>
      </c>
      <c r="G39" s="23">
        <f t="shared" si="12"/>
        <v>4.0776480126263173E-5</v>
      </c>
      <c r="H39" s="23">
        <f t="shared" si="12"/>
        <v>1.8652876129199287E-4</v>
      </c>
      <c r="I39" s="23">
        <f t="shared" si="12"/>
        <v>8.2356767060565617E-4</v>
      </c>
      <c r="J39" s="23">
        <f t="shared" si="12"/>
        <v>1.9175330208545319E-4</v>
      </c>
      <c r="K39" s="23">
        <f t="shared" si="12"/>
        <v>1.5436127909103454E-4</v>
      </c>
      <c r="L39" s="23">
        <f t="shared" si="12"/>
        <v>4.9008322296963073E-5</v>
      </c>
      <c r="M39" s="23">
        <f t="shared" si="12"/>
        <v>1.4677943883051179E-4</v>
      </c>
      <c r="N39" s="23">
        <f>N18/N$19</f>
        <v>5.0044615668522339E-5</v>
      </c>
      <c r="O39" s="23">
        <f>O18/O$19</f>
        <v>8.0962673254583785E-5</v>
      </c>
      <c r="P39" s="27"/>
      <c r="Q39" s="27"/>
      <c r="R39" s="27"/>
      <c r="S39" s="27"/>
      <c r="T39" s="27"/>
      <c r="U39" s="27"/>
      <c r="V39" s="27"/>
      <c r="W39" s="27"/>
      <c r="X39" s="27"/>
    </row>
    <row r="40" spans="1:25" ht="15.75" customHeight="1" x14ac:dyDescent="0.2">
      <c r="A40" s="215" t="s">
        <v>27</v>
      </c>
      <c r="B40" s="215"/>
      <c r="C40" s="23">
        <f t="shared" si="12"/>
        <v>1</v>
      </c>
      <c r="D40" s="23">
        <f t="shared" si="12"/>
        <v>1</v>
      </c>
      <c r="E40" s="23">
        <f t="shared" si="12"/>
        <v>1</v>
      </c>
      <c r="F40" s="23">
        <f t="shared" si="12"/>
        <v>1</v>
      </c>
      <c r="G40" s="23">
        <f t="shared" si="12"/>
        <v>1</v>
      </c>
      <c r="H40" s="23">
        <f t="shared" si="12"/>
        <v>1</v>
      </c>
      <c r="I40" s="23">
        <f t="shared" si="12"/>
        <v>1</v>
      </c>
      <c r="J40" s="23">
        <f t="shared" si="12"/>
        <v>1</v>
      </c>
      <c r="K40" s="23">
        <f t="shared" si="12"/>
        <v>1</v>
      </c>
      <c r="L40" s="23">
        <f t="shared" si="12"/>
        <v>1</v>
      </c>
      <c r="M40" s="23">
        <f t="shared" si="12"/>
        <v>1</v>
      </c>
      <c r="N40" s="23">
        <f t="shared" ref="N40:O40" si="25">N19/N$19</f>
        <v>1</v>
      </c>
      <c r="O40" s="23">
        <f t="shared" si="25"/>
        <v>1</v>
      </c>
      <c r="P40" s="27"/>
      <c r="Q40" s="27"/>
      <c r="R40" s="27"/>
      <c r="S40" s="27"/>
      <c r="T40" s="27"/>
      <c r="U40" s="27"/>
      <c r="V40" s="27"/>
      <c r="W40" s="27"/>
      <c r="X40" s="27"/>
    </row>
    <row r="41" spans="1:25" ht="15.75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:24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24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:24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:24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24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1:24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spans="1:24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1:24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spans="1:24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1:24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</row>
    <row r="85" spans="1:24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1:24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1:24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</row>
    <row r="88" spans="1:24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1:24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</row>
    <row r="90" spans="1:24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24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1:24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</row>
    <row r="93" spans="1:24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</row>
    <row r="94" spans="1:24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</row>
    <row r="95" spans="1:24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</row>
    <row r="96" spans="1:24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</row>
    <row r="97" spans="1:24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</row>
    <row r="98" spans="1:24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1:24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:24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4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</row>
    <row r="102" spans="1:24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</row>
    <row r="103" spans="1:24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</row>
    <row r="104" spans="1:24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</row>
    <row r="105" spans="1:24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</row>
    <row r="106" spans="1:24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</row>
    <row r="107" spans="1:24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</row>
    <row r="109" spans="1:24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</row>
    <row r="110" spans="1:24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</row>
    <row r="111" spans="1:24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</row>
    <row r="112" spans="1:24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</row>
    <row r="113" spans="1:24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</row>
    <row r="114" spans="1:24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</row>
    <row r="117" spans="1:24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</row>
    <row r="118" spans="1:24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</row>
    <row r="119" spans="1:24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</row>
    <row r="120" spans="1:24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1:24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1:24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</row>
    <row r="125" spans="1:24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</row>
    <row r="126" spans="1:24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</row>
    <row r="127" spans="1:24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</row>
    <row r="128" spans="1:24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</row>
    <row r="129" spans="1:24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</row>
    <row r="130" spans="1:24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</row>
    <row r="133" spans="1:24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</row>
    <row r="134" spans="1:24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</row>
    <row r="135" spans="1:24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</row>
    <row r="136" spans="1:24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</row>
    <row r="137" spans="1:24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  <row r="138" spans="1:24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</row>
    <row r="139" spans="1:24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1:24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</row>
    <row r="141" spans="1:24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</row>
    <row r="142" spans="1:24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</row>
    <row r="143" spans="1:24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</row>
    <row r="144" spans="1:24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</row>
    <row r="145" spans="1:24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</row>
    <row r="146" spans="1:24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</row>
  </sheetData>
  <mergeCells count="19">
    <mergeCell ref="A40:B40"/>
    <mergeCell ref="A3:A4"/>
    <mergeCell ref="B3:B4"/>
    <mergeCell ref="C3:M3"/>
    <mergeCell ref="A17:B17"/>
    <mergeCell ref="A18:B18"/>
    <mergeCell ref="A19:B19"/>
    <mergeCell ref="A26:A31"/>
    <mergeCell ref="A38:B38"/>
    <mergeCell ref="A39:B39"/>
    <mergeCell ref="A32:A37"/>
    <mergeCell ref="C24:O24"/>
    <mergeCell ref="A24:A25"/>
    <mergeCell ref="B24:B25"/>
    <mergeCell ref="A5:A10"/>
    <mergeCell ref="A11:A16"/>
    <mergeCell ref="Q3:W3"/>
    <mergeCell ref="Y5:Y19"/>
    <mergeCell ref="Y3:Y4"/>
  </mergeCells>
  <phoneticPr fontId="2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80" zoomScaleNormal="80" workbookViewId="0">
      <selection activeCell="C16" activeCellId="1" sqref="C10:O10 C16:O19"/>
    </sheetView>
  </sheetViews>
  <sheetFormatPr defaultRowHeight="12.75" x14ac:dyDescent="0.2"/>
  <cols>
    <col min="1" max="1" width="13.85546875" customWidth="1"/>
    <col min="2" max="2" width="36.28515625" customWidth="1"/>
    <col min="15" max="15" width="10.42578125" customWidth="1"/>
    <col min="16" max="16" width="7.28515625" customWidth="1"/>
    <col min="17" max="25" width="12" customWidth="1"/>
  </cols>
  <sheetData>
    <row r="1" spans="1:25" ht="17.25" customHeight="1" x14ac:dyDescent="0.25">
      <c r="A1" s="1" t="s">
        <v>43</v>
      </c>
    </row>
    <row r="2" spans="1:25" ht="17.25" customHeight="1" x14ac:dyDescent="0.2"/>
    <row r="3" spans="1:25" ht="18" customHeight="1" x14ac:dyDescent="0.2">
      <c r="A3" s="200" t="s">
        <v>4</v>
      </c>
      <c r="B3" s="200" t="s">
        <v>5</v>
      </c>
      <c r="C3" s="216" t="s">
        <v>6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Q3" s="216" t="s">
        <v>9</v>
      </c>
      <c r="R3" s="216"/>
      <c r="S3" s="216"/>
      <c r="T3" s="216"/>
      <c r="U3" s="216"/>
      <c r="V3" s="216"/>
      <c r="W3" s="216"/>
      <c r="X3" s="216"/>
      <c r="Y3" s="223" t="s">
        <v>24</v>
      </c>
    </row>
    <row r="4" spans="1:25" ht="18" customHeight="1" x14ac:dyDescent="0.2">
      <c r="A4" s="200"/>
      <c r="B4" s="200"/>
      <c r="C4" s="43">
        <v>2005</v>
      </c>
      <c r="D4" s="43">
        <v>2006</v>
      </c>
      <c r="E4" s="43">
        <v>2007</v>
      </c>
      <c r="F4" s="43">
        <v>2008</v>
      </c>
      <c r="G4" s="43">
        <v>2009</v>
      </c>
      <c r="H4" s="43">
        <v>2010</v>
      </c>
      <c r="I4" s="43">
        <v>2011</v>
      </c>
      <c r="J4" s="43">
        <v>2012</v>
      </c>
      <c r="K4" s="43">
        <v>2013</v>
      </c>
      <c r="L4" s="43">
        <v>2014</v>
      </c>
      <c r="M4" s="43">
        <v>2015</v>
      </c>
      <c r="N4" s="43">
        <v>2016</v>
      </c>
      <c r="O4" s="43">
        <v>2017</v>
      </c>
      <c r="Q4" s="96" t="s">
        <v>78</v>
      </c>
      <c r="R4" s="44" t="s">
        <v>74</v>
      </c>
      <c r="S4" s="44" t="s">
        <v>75</v>
      </c>
      <c r="T4" s="44" t="s">
        <v>36</v>
      </c>
      <c r="U4" s="44" t="s">
        <v>11</v>
      </c>
      <c r="V4" s="44" t="s">
        <v>8</v>
      </c>
      <c r="W4" s="44" t="s">
        <v>73</v>
      </c>
      <c r="X4" s="80" t="s">
        <v>79</v>
      </c>
      <c r="Y4" s="224"/>
    </row>
    <row r="5" spans="1:25" ht="18" customHeight="1" x14ac:dyDescent="0.2">
      <c r="A5" s="225" t="s">
        <v>7</v>
      </c>
      <c r="B5" s="38" t="s">
        <v>20</v>
      </c>
      <c r="C5" s="142">
        <v>0.46396999999999999</v>
      </c>
      <c r="D5" s="142">
        <v>0.36309000000000002</v>
      </c>
      <c r="E5" s="142">
        <v>0.42286000000000001</v>
      </c>
      <c r="F5" s="142">
        <v>0.30979000000000001</v>
      </c>
      <c r="G5" s="142">
        <v>0.27531</v>
      </c>
      <c r="H5" s="142">
        <v>0.30209000000000003</v>
      </c>
      <c r="I5" s="142">
        <v>0.26124999999999998</v>
      </c>
      <c r="J5" s="142">
        <v>0.29105999999999999</v>
      </c>
      <c r="K5" s="142">
        <v>0.31161</v>
      </c>
      <c r="L5" s="142">
        <v>0.30571999999999999</v>
      </c>
      <c r="M5" s="142">
        <v>0.35315000000000002</v>
      </c>
      <c r="N5" s="141">
        <v>0.34333000000000002</v>
      </c>
      <c r="O5" s="143">
        <v>0.39494000000000001</v>
      </c>
      <c r="P5" s="104"/>
      <c r="Q5" s="158">
        <f>(O5-N5)/N5</f>
        <v>0.15032184778492991</v>
      </c>
      <c r="R5" s="23">
        <f t="shared" ref="R5:R20" si="0">(N5-M5)/M5</f>
        <v>-2.7806880928783789E-2</v>
      </c>
      <c r="S5" s="23">
        <f t="shared" ref="S5:S20" si="1">(N5-L5)/L5</f>
        <v>0.12302106502682204</v>
      </c>
      <c r="T5" s="23">
        <f t="shared" ref="T5:T20" si="2">(K5-C5)/C5</f>
        <v>-0.32838330064443821</v>
      </c>
      <c r="U5" s="23">
        <f t="shared" ref="U5:U20" si="3">(L5-C5)/C5</f>
        <v>-0.34107808694527664</v>
      </c>
      <c r="V5" s="23">
        <f t="shared" ref="V5:V20" si="4">(M5-C5)/C5</f>
        <v>-0.2388516498911567</v>
      </c>
      <c r="W5" s="23">
        <f t="shared" ref="W5:W20" si="5">(N5-C5)/C5</f>
        <v>-0.26001681143177352</v>
      </c>
      <c r="X5" s="158">
        <f>(O5-C5)/C5</f>
        <v>-0.14878117119641351</v>
      </c>
      <c r="Y5" s="220" t="s">
        <v>18</v>
      </c>
    </row>
    <row r="6" spans="1:25" ht="18" customHeight="1" x14ac:dyDescent="0.2">
      <c r="A6" s="226"/>
      <c r="B6" s="156" t="s">
        <v>21</v>
      </c>
      <c r="C6" s="142">
        <v>3.6583099999999997</v>
      </c>
      <c r="D6" s="142">
        <v>3.4354300000000002</v>
      </c>
      <c r="E6" s="142">
        <v>2.7439200000000001</v>
      </c>
      <c r="F6" s="142">
        <v>3.7255799999999999</v>
      </c>
      <c r="G6" s="142">
        <v>3.2532199999999998</v>
      </c>
      <c r="H6" s="142">
        <v>3.1753900000000002</v>
      </c>
      <c r="I6" s="142">
        <v>2.9255299999999997</v>
      </c>
      <c r="J6" s="142">
        <v>3.0074800000000002</v>
      </c>
      <c r="K6" s="142">
        <v>2.8391600000000006</v>
      </c>
      <c r="L6" s="142">
        <v>2.5098700000000003</v>
      </c>
      <c r="M6" s="142">
        <v>2.7643</v>
      </c>
      <c r="N6" s="141">
        <v>2.9078399999999998</v>
      </c>
      <c r="O6" s="143">
        <v>2.9913500000000002</v>
      </c>
      <c r="P6" s="104"/>
      <c r="Q6" s="158">
        <f t="shared" ref="Q6:Q19" si="6">(O6-N6)/N6</f>
        <v>2.8718911632001905E-2</v>
      </c>
      <c r="R6" s="23">
        <f t="shared" si="0"/>
        <v>5.1926346633867443E-2</v>
      </c>
      <c r="S6" s="23">
        <f t="shared" si="1"/>
        <v>0.15856199723491632</v>
      </c>
      <c r="T6" s="23">
        <f t="shared" si="2"/>
        <v>-0.22391486779414518</v>
      </c>
      <c r="U6" s="23">
        <f t="shared" si="3"/>
        <v>-0.31392637584021027</v>
      </c>
      <c r="V6" s="23">
        <f t="shared" si="4"/>
        <v>-0.24437786846932047</v>
      </c>
      <c r="W6" s="23">
        <f t="shared" si="5"/>
        <v>-0.20514117174323665</v>
      </c>
      <c r="X6" s="158">
        <f t="shared" ref="X6:X20" si="7">(O6-C6)/C6</f>
        <v>-0.18231369129461408</v>
      </c>
      <c r="Y6" s="221"/>
    </row>
    <row r="7" spans="1:25" ht="18" customHeight="1" x14ac:dyDescent="0.2">
      <c r="A7" s="226"/>
      <c r="B7" s="156" t="s">
        <v>38</v>
      </c>
      <c r="C7" s="142">
        <v>0.90546000000000015</v>
      </c>
      <c r="D7" s="142">
        <v>0.85540000000000005</v>
      </c>
      <c r="E7" s="142">
        <v>0.74644999999999995</v>
      </c>
      <c r="F7" s="142">
        <v>0.73180000000000001</v>
      </c>
      <c r="G7" s="142">
        <v>0.50410999999999995</v>
      </c>
      <c r="H7" s="142">
        <v>0.52568000000000004</v>
      </c>
      <c r="I7" s="142">
        <v>0.63739999999999997</v>
      </c>
      <c r="J7" s="142">
        <v>0.5773600000000001</v>
      </c>
      <c r="K7" s="142">
        <v>0.43635000000000002</v>
      </c>
      <c r="L7" s="142">
        <v>0.40842000000000001</v>
      </c>
      <c r="M7" s="142">
        <v>0.36657000000000001</v>
      </c>
      <c r="N7" s="141">
        <v>0.37094000000000005</v>
      </c>
      <c r="O7" s="143">
        <v>0.38434999999999997</v>
      </c>
      <c r="P7" s="104"/>
      <c r="Q7" s="158">
        <f t="shared" si="6"/>
        <v>3.615139914810999E-2</v>
      </c>
      <c r="R7" s="23">
        <f t="shared" si="0"/>
        <v>1.1921324712878959E-2</v>
      </c>
      <c r="S7" s="23">
        <f t="shared" si="1"/>
        <v>-9.1768277753293076E-2</v>
      </c>
      <c r="T7" s="23">
        <f t="shared" si="2"/>
        <v>-0.51809025246835871</v>
      </c>
      <c r="U7" s="23">
        <f t="shared" si="3"/>
        <v>-0.54893645219004716</v>
      </c>
      <c r="V7" s="23">
        <f t="shared" si="4"/>
        <v>-0.59515605327678744</v>
      </c>
      <c r="W7" s="23">
        <f t="shared" si="5"/>
        <v>-0.59032977712985668</v>
      </c>
      <c r="X7" s="158">
        <f t="shared" si="7"/>
        <v>-0.57551962538378298</v>
      </c>
      <c r="Y7" s="221"/>
    </row>
    <row r="8" spans="1:25" ht="18" customHeight="1" x14ac:dyDescent="0.2">
      <c r="A8" s="226"/>
      <c r="B8" s="156" t="s">
        <v>39</v>
      </c>
      <c r="C8" s="142">
        <v>11.88161</v>
      </c>
      <c r="D8" s="142">
        <v>12.42944</v>
      </c>
      <c r="E8" s="142">
        <v>12.03669</v>
      </c>
      <c r="F8" s="142">
        <v>12.51606</v>
      </c>
      <c r="G8" s="142">
        <v>12.692019999999999</v>
      </c>
      <c r="H8" s="142">
        <v>12.627039999999999</v>
      </c>
      <c r="I8" s="142">
        <v>12.342219999999999</v>
      </c>
      <c r="J8" s="142">
        <v>12.392899999999999</v>
      </c>
      <c r="K8" s="142">
        <v>12.0077</v>
      </c>
      <c r="L8" s="142">
        <v>11.20321</v>
      </c>
      <c r="M8" s="142">
        <v>10.55036</v>
      </c>
      <c r="N8" s="141">
        <v>10.49414</v>
      </c>
      <c r="O8" s="143">
        <v>10.33512</v>
      </c>
      <c r="P8" s="104"/>
      <c r="Q8" s="158">
        <f t="shared" si="6"/>
        <v>-1.5153218844040573E-2</v>
      </c>
      <c r="R8" s="23">
        <f t="shared" si="0"/>
        <v>-5.3287281192300282E-3</v>
      </c>
      <c r="S8" s="23">
        <f t="shared" si="1"/>
        <v>-6.3291681580547043E-2</v>
      </c>
      <c r="T8" s="23">
        <f t="shared" si="2"/>
        <v>1.0612198178529642E-2</v>
      </c>
      <c r="U8" s="23">
        <f t="shared" si="3"/>
        <v>-5.7096639260167593E-2</v>
      </c>
      <c r="V8" s="23">
        <f t="shared" si="4"/>
        <v>-0.11204289654348196</v>
      </c>
      <c r="W8" s="23">
        <f t="shared" si="5"/>
        <v>-0.11677457852934076</v>
      </c>
      <c r="X8" s="158">
        <f t="shared" si="7"/>
        <v>-0.13015828662950563</v>
      </c>
      <c r="Y8" s="221"/>
    </row>
    <row r="9" spans="1:25" ht="18" customHeight="1" x14ac:dyDescent="0.2">
      <c r="A9" s="226"/>
      <c r="B9" s="156" t="s">
        <v>40</v>
      </c>
      <c r="C9" s="142">
        <v>0.95140000000000002</v>
      </c>
      <c r="D9" s="142">
        <v>0.99421999999999999</v>
      </c>
      <c r="E9" s="142">
        <v>1.0077</v>
      </c>
      <c r="F9" s="142">
        <v>0.97990999999999995</v>
      </c>
      <c r="G9" s="142">
        <v>0.91054000000000002</v>
      </c>
      <c r="H9" s="142">
        <v>0.88496000000000008</v>
      </c>
      <c r="I9" s="142">
        <v>0.93006999999999995</v>
      </c>
      <c r="J9" s="142">
        <v>0.8659</v>
      </c>
      <c r="K9" s="142">
        <v>0.80619999999999992</v>
      </c>
      <c r="L9" s="142">
        <v>0.84079000000000004</v>
      </c>
      <c r="M9" s="142">
        <v>0.71475</v>
      </c>
      <c r="N9" s="141">
        <v>0.66029000000000004</v>
      </c>
      <c r="O9" s="143">
        <v>0.68715000000000004</v>
      </c>
      <c r="P9" s="104"/>
      <c r="Q9" s="158">
        <f t="shared" si="6"/>
        <v>4.0679095548925459E-2</v>
      </c>
      <c r="R9" s="23">
        <f t="shared" si="0"/>
        <v>-7.6194473592165024E-2</v>
      </c>
      <c r="S9" s="23">
        <f t="shared" si="1"/>
        <v>-0.21467905184409899</v>
      </c>
      <c r="T9" s="23">
        <f t="shared" si="2"/>
        <v>-0.15261719571158303</v>
      </c>
      <c r="U9" s="23">
        <f t="shared" si="3"/>
        <v>-0.11626024805549715</v>
      </c>
      <c r="V9" s="23">
        <f t="shared" si="4"/>
        <v>-0.24873870086188776</v>
      </c>
      <c r="W9" s="23">
        <f t="shared" si="5"/>
        <v>-0.30598066007988223</v>
      </c>
      <c r="X9" s="158">
        <f t="shared" si="7"/>
        <v>-0.27774858103846961</v>
      </c>
      <c r="Y9" s="221"/>
    </row>
    <row r="10" spans="1:25" ht="18" customHeight="1" x14ac:dyDescent="0.2">
      <c r="A10" s="227"/>
      <c r="B10" s="34" t="s">
        <v>26</v>
      </c>
      <c r="C10" s="45">
        <f>SUM(C5:C9)</f>
        <v>17.860749999999999</v>
      </c>
      <c r="D10" s="45">
        <f t="shared" ref="D10:O10" si="8">SUM(D5:D9)</f>
        <v>18.077579999999998</v>
      </c>
      <c r="E10" s="45">
        <f t="shared" si="8"/>
        <v>16.957620000000002</v>
      </c>
      <c r="F10" s="45">
        <f t="shared" si="8"/>
        <v>18.26314</v>
      </c>
      <c r="G10" s="45">
        <f t="shared" si="8"/>
        <v>17.635200000000001</v>
      </c>
      <c r="H10" s="45">
        <f t="shared" si="8"/>
        <v>17.515159999999998</v>
      </c>
      <c r="I10" s="45">
        <f t="shared" si="8"/>
        <v>17.09647</v>
      </c>
      <c r="J10" s="45">
        <f t="shared" si="8"/>
        <v>17.134699999999999</v>
      </c>
      <c r="K10" s="45">
        <f t="shared" si="8"/>
        <v>16.401019999999999</v>
      </c>
      <c r="L10" s="45">
        <f t="shared" si="8"/>
        <v>15.26801</v>
      </c>
      <c r="M10" s="45">
        <f t="shared" si="8"/>
        <v>14.749129999999999</v>
      </c>
      <c r="N10" s="45">
        <f t="shared" si="8"/>
        <v>14.776539999999999</v>
      </c>
      <c r="O10" s="45">
        <f t="shared" si="8"/>
        <v>14.792910000000001</v>
      </c>
      <c r="Q10" s="87">
        <f t="shared" si="6"/>
        <v>1.1078371526759307E-3</v>
      </c>
      <c r="R10" s="83">
        <f t="shared" si="0"/>
        <v>1.8584146997144722E-3</v>
      </c>
      <c r="S10" s="83">
        <f t="shared" si="1"/>
        <v>-3.2189525681473971E-2</v>
      </c>
      <c r="T10" s="83">
        <f t="shared" si="2"/>
        <v>-8.1728370869084466E-2</v>
      </c>
      <c r="U10" s="83">
        <f t="shared" si="3"/>
        <v>-0.14516411684839658</v>
      </c>
      <c r="V10" s="83">
        <f t="shared" si="4"/>
        <v>-0.17421552846325045</v>
      </c>
      <c r="W10" s="83">
        <f t="shared" si="5"/>
        <v>-0.17268087846255059</v>
      </c>
      <c r="X10" s="87">
        <f t="shared" si="7"/>
        <v>-0.17176434360259221</v>
      </c>
      <c r="Y10" s="221"/>
    </row>
    <row r="11" spans="1:25" ht="18" customHeight="1" x14ac:dyDescent="0.2">
      <c r="A11" s="204" t="s">
        <v>30</v>
      </c>
      <c r="B11" s="38" t="s">
        <v>10</v>
      </c>
      <c r="C11" s="142">
        <v>12.34464</v>
      </c>
      <c r="D11" s="142">
        <v>10.95965</v>
      </c>
      <c r="E11" s="142">
        <v>9.6685200000000009</v>
      </c>
      <c r="F11" s="142">
        <v>9.1761900000000018</v>
      </c>
      <c r="G11" s="142">
        <v>8.7047600000000003</v>
      </c>
      <c r="H11" s="142">
        <v>8.4204399999999993</v>
      </c>
      <c r="I11" s="142">
        <v>6.1400799999999993</v>
      </c>
      <c r="J11" s="142">
        <v>7.1136799999999987</v>
      </c>
      <c r="K11" s="142">
        <v>4.6650099999999997</v>
      </c>
      <c r="L11" s="142">
        <v>4.6449699999999998</v>
      </c>
      <c r="M11" s="142">
        <v>3.65551</v>
      </c>
      <c r="N11" s="141">
        <v>4.25129</v>
      </c>
      <c r="O11" s="143">
        <v>3.7875199999999998</v>
      </c>
      <c r="P11" s="104"/>
      <c r="Q11" s="158">
        <f t="shared" si="6"/>
        <v>-0.10908924114798102</v>
      </c>
      <c r="R11" s="23">
        <f t="shared" si="0"/>
        <v>0.16298136238171965</v>
      </c>
      <c r="S11" s="23">
        <f t="shared" si="1"/>
        <v>-8.4754045774246084E-2</v>
      </c>
      <c r="T11" s="23">
        <f t="shared" si="2"/>
        <v>-0.62210238613681734</v>
      </c>
      <c r="U11" s="23">
        <f t="shared" si="3"/>
        <v>-0.62372576276019387</v>
      </c>
      <c r="V11" s="23">
        <f t="shared" si="4"/>
        <v>-0.70387876843715169</v>
      </c>
      <c r="W11" s="23">
        <f t="shared" si="5"/>
        <v>-0.65561652668688608</v>
      </c>
      <c r="X11" s="158">
        <f t="shared" si="7"/>
        <v>-0.69318505845451961</v>
      </c>
      <c r="Y11" s="221"/>
    </row>
    <row r="12" spans="1:25" ht="18" customHeight="1" x14ac:dyDescent="0.2">
      <c r="A12" s="205"/>
      <c r="B12" s="38" t="s">
        <v>12</v>
      </c>
      <c r="C12" s="142">
        <v>0.34084999999999999</v>
      </c>
      <c r="D12" s="142">
        <v>0.32457000000000003</v>
      </c>
      <c r="E12" s="142">
        <v>0.33479999999999999</v>
      </c>
      <c r="F12" s="142">
        <v>0.33851999999999999</v>
      </c>
      <c r="G12" s="142">
        <v>0.25901000000000002</v>
      </c>
      <c r="H12" s="142">
        <v>0.27434999999999998</v>
      </c>
      <c r="I12" s="142">
        <v>0.28598000000000001</v>
      </c>
      <c r="J12" s="142">
        <v>0.26923999999999998</v>
      </c>
      <c r="K12" s="142">
        <v>0.24784999999999999</v>
      </c>
      <c r="L12" s="142">
        <v>0.25946999999999998</v>
      </c>
      <c r="M12" s="142">
        <v>0.24273</v>
      </c>
      <c r="N12" s="141">
        <v>0.23504</v>
      </c>
      <c r="O12" s="143">
        <v>0.25252999999999998</v>
      </c>
      <c r="P12" s="104"/>
      <c r="Q12" s="158">
        <f t="shared" si="6"/>
        <v>7.4412865895166685E-2</v>
      </c>
      <c r="R12" s="23">
        <f t="shared" si="0"/>
        <v>-3.1681291970502214E-2</v>
      </c>
      <c r="S12" s="23">
        <f t="shared" si="1"/>
        <v>-9.4153466682082632E-2</v>
      </c>
      <c r="T12" s="23">
        <f t="shared" si="2"/>
        <v>-0.27284729353087872</v>
      </c>
      <c r="U12" s="23">
        <f t="shared" si="3"/>
        <v>-0.23875605104884851</v>
      </c>
      <c r="V12" s="23">
        <f t="shared" si="4"/>
        <v>-0.28786856388440663</v>
      </c>
      <c r="W12" s="23">
        <f t="shared" si="5"/>
        <v>-0.31042980783335777</v>
      </c>
      <c r="X12" s="158">
        <f t="shared" si="7"/>
        <v>-0.25911691359835709</v>
      </c>
      <c r="Y12" s="221"/>
    </row>
    <row r="13" spans="1:25" ht="18" customHeight="1" x14ac:dyDescent="0.2">
      <c r="A13" s="205"/>
      <c r="B13" s="38" t="s">
        <v>13</v>
      </c>
      <c r="C13" s="142">
        <v>8.0300000000000007E-3</v>
      </c>
      <c r="D13" s="142">
        <v>8.1300000000000001E-3</v>
      </c>
      <c r="E13" s="142">
        <v>9.0099999999999989E-3</v>
      </c>
      <c r="F13" s="142">
        <v>9.5599999999999991E-3</v>
      </c>
      <c r="G13" s="142">
        <v>6.6899999999999998E-3</v>
      </c>
      <c r="H13" s="142">
        <v>7.9699999999999997E-3</v>
      </c>
      <c r="I13" s="142">
        <v>8.2900000000000005E-3</v>
      </c>
      <c r="J13" s="142">
        <v>8.6800000000000002E-3</v>
      </c>
      <c r="K13" s="142">
        <v>9.1199999999999996E-3</v>
      </c>
      <c r="L13" s="142">
        <v>9.9500000000000005E-3</v>
      </c>
      <c r="M13" s="142">
        <v>1.0449999999999999E-2</v>
      </c>
      <c r="N13" s="141">
        <v>1.112E-2</v>
      </c>
      <c r="O13" s="143">
        <v>1.158E-2</v>
      </c>
      <c r="P13" s="104"/>
      <c r="Q13" s="158">
        <f t="shared" si="6"/>
        <v>4.1366906474820178E-2</v>
      </c>
      <c r="R13" s="23">
        <f t="shared" si="0"/>
        <v>6.4114832535885222E-2</v>
      </c>
      <c r="S13" s="23">
        <f t="shared" si="1"/>
        <v>0.11758793969849238</v>
      </c>
      <c r="T13" s="23">
        <f t="shared" si="2"/>
        <v>0.13574097135740956</v>
      </c>
      <c r="U13" s="23">
        <f t="shared" si="3"/>
        <v>0.23910336239103358</v>
      </c>
      <c r="V13" s="23">
        <f t="shared" si="4"/>
        <v>0.30136986301369845</v>
      </c>
      <c r="W13" s="23">
        <f t="shared" si="5"/>
        <v>0.38480697384806956</v>
      </c>
      <c r="X13" s="158">
        <f t="shared" si="7"/>
        <v>0.44209215442092142</v>
      </c>
      <c r="Y13" s="221"/>
    </row>
    <row r="14" spans="1:25" ht="18" customHeight="1" x14ac:dyDescent="0.2">
      <c r="A14" s="205"/>
      <c r="B14" s="38" t="s">
        <v>14</v>
      </c>
      <c r="C14" s="142">
        <v>1.503E-2</v>
      </c>
      <c r="D14" s="142">
        <v>1.7049999999999999E-2</v>
      </c>
      <c r="E14" s="142">
        <v>1.5939999999999999E-2</v>
      </c>
      <c r="F14" s="142">
        <v>1.6920000000000001E-2</v>
      </c>
      <c r="G14" s="142">
        <v>1.47E-2</v>
      </c>
      <c r="H14" s="142">
        <v>1.77E-2</v>
      </c>
      <c r="I14" s="142">
        <v>1.4630000000000001E-2</v>
      </c>
      <c r="J14" s="142">
        <v>1.3390000000000001E-2</v>
      </c>
      <c r="K14" s="142">
        <v>1.2800000000000001E-2</v>
      </c>
      <c r="L14" s="142">
        <v>1.2999999999999999E-2</v>
      </c>
      <c r="M14" s="142">
        <v>1.222E-2</v>
      </c>
      <c r="N14" s="141">
        <v>1.1820000000000001E-2</v>
      </c>
      <c r="O14" s="143">
        <v>1.516E-2</v>
      </c>
      <c r="P14" s="104"/>
      <c r="Q14" s="158">
        <f t="shared" si="6"/>
        <v>0.28257191201353632</v>
      </c>
      <c r="R14" s="23">
        <f t="shared" si="0"/>
        <v>-3.2733224222585872E-2</v>
      </c>
      <c r="S14" s="23">
        <f t="shared" si="1"/>
        <v>-9.0769230769230672E-2</v>
      </c>
      <c r="T14" s="23">
        <f t="shared" si="2"/>
        <v>-0.14836992681304054</v>
      </c>
      <c r="U14" s="23">
        <f t="shared" si="3"/>
        <v>-0.13506320691949439</v>
      </c>
      <c r="V14" s="23">
        <f t="shared" si="4"/>
        <v>-0.18695941450432468</v>
      </c>
      <c r="W14" s="23">
        <f t="shared" si="5"/>
        <v>-0.21357285429141712</v>
      </c>
      <c r="X14" s="158">
        <f t="shared" si="7"/>
        <v>8.6493679308050509E-3</v>
      </c>
      <c r="Y14" s="221"/>
    </row>
    <row r="15" spans="1:25" ht="18" customHeight="1" x14ac:dyDescent="0.2">
      <c r="A15" s="205"/>
      <c r="B15" s="38" t="s">
        <v>15</v>
      </c>
      <c r="C15" s="142">
        <v>1.6000000000000001E-4</v>
      </c>
      <c r="D15" s="142">
        <v>2.7E-4</v>
      </c>
      <c r="E15" s="142">
        <v>2.9E-4</v>
      </c>
      <c r="F15" s="142">
        <v>2.5000000000000001E-4</v>
      </c>
      <c r="G15" s="142">
        <v>2.5000000000000001E-4</v>
      </c>
      <c r="H15" s="142">
        <v>2.5999999999999998E-4</v>
      </c>
      <c r="I15" s="142">
        <v>2.2000000000000001E-4</v>
      </c>
      <c r="J15" s="142">
        <v>3.3E-4</v>
      </c>
      <c r="K15" s="142">
        <v>3.1E-4</v>
      </c>
      <c r="L15" s="142">
        <v>3.1E-4</v>
      </c>
      <c r="M15" s="142">
        <v>3.1E-4</v>
      </c>
      <c r="N15" s="141">
        <v>3.3E-4</v>
      </c>
      <c r="O15" s="143">
        <v>2.7E-4</v>
      </c>
      <c r="P15" s="104"/>
      <c r="Q15" s="158">
        <f t="shared" si="6"/>
        <v>-0.1818181818181818</v>
      </c>
      <c r="R15" s="23">
        <f t="shared" si="0"/>
        <v>6.4516129032258063E-2</v>
      </c>
      <c r="S15" s="23">
        <f t="shared" si="1"/>
        <v>6.4516129032258063E-2</v>
      </c>
      <c r="T15" s="23">
        <f t="shared" si="2"/>
        <v>0.93749999999999989</v>
      </c>
      <c r="U15" s="23">
        <f t="shared" si="3"/>
        <v>0.93749999999999989</v>
      </c>
      <c r="V15" s="23">
        <f t="shared" si="4"/>
        <v>0.93749999999999989</v>
      </c>
      <c r="W15" s="23">
        <f t="shared" si="5"/>
        <v>1.0624999999999998</v>
      </c>
      <c r="X15" s="158">
        <f t="shared" si="7"/>
        <v>0.68749999999999989</v>
      </c>
      <c r="Y15" s="221"/>
    </row>
    <row r="16" spans="1:25" s="6" customFormat="1" ht="18" customHeight="1" x14ac:dyDescent="0.2">
      <c r="A16" s="206"/>
      <c r="B16" s="34" t="s">
        <v>26</v>
      </c>
      <c r="C16" s="40">
        <f>SUM(C11:C15)</f>
        <v>12.708709999999998</v>
      </c>
      <c r="D16" s="40">
        <f t="shared" ref="D16:O16" si="9">SUM(D11:D15)</f>
        <v>11.309669999999999</v>
      </c>
      <c r="E16" s="40">
        <f t="shared" si="9"/>
        <v>10.028560000000001</v>
      </c>
      <c r="F16" s="40">
        <f t="shared" si="9"/>
        <v>9.5414400000000033</v>
      </c>
      <c r="G16" s="40">
        <f t="shared" si="9"/>
        <v>8.9854099999999999</v>
      </c>
      <c r="H16" s="40">
        <f t="shared" si="9"/>
        <v>8.72072</v>
      </c>
      <c r="I16" s="40">
        <f t="shared" si="9"/>
        <v>6.4491999999999994</v>
      </c>
      <c r="J16" s="40">
        <f t="shared" si="9"/>
        <v>7.4053199999999988</v>
      </c>
      <c r="K16" s="40">
        <f t="shared" si="9"/>
        <v>4.9350899999999998</v>
      </c>
      <c r="L16" s="40">
        <f t="shared" si="9"/>
        <v>4.9276999999999997</v>
      </c>
      <c r="M16" s="40">
        <f t="shared" si="9"/>
        <v>3.9212199999999999</v>
      </c>
      <c r="N16" s="40">
        <f t="shared" si="9"/>
        <v>4.5095999999999998</v>
      </c>
      <c r="O16" s="40">
        <f t="shared" si="9"/>
        <v>4.0670600000000006</v>
      </c>
      <c r="Q16" s="87">
        <f t="shared" si="6"/>
        <v>-9.813287209508588E-2</v>
      </c>
      <c r="R16" s="83">
        <f t="shared" si="0"/>
        <v>0.15005023946628854</v>
      </c>
      <c r="S16" s="83">
        <f t="shared" si="1"/>
        <v>-8.4846885971142705E-2</v>
      </c>
      <c r="T16" s="83">
        <f t="shared" si="2"/>
        <v>-0.61167655883248573</v>
      </c>
      <c r="U16" s="83">
        <f t="shared" si="3"/>
        <v>-0.61225804979419618</v>
      </c>
      <c r="V16" s="83">
        <f t="shared" si="4"/>
        <v>-0.69145412870385736</v>
      </c>
      <c r="W16" s="83">
        <f t="shared" si="5"/>
        <v>-0.6451567468295365</v>
      </c>
      <c r="X16" s="87">
        <f t="shared" si="7"/>
        <v>-0.67997853440671785</v>
      </c>
      <c r="Y16" s="221"/>
    </row>
    <row r="17" spans="1:30" s="6" customFormat="1" ht="18" customHeight="1" x14ac:dyDescent="0.2">
      <c r="A17" s="230" t="s">
        <v>22</v>
      </c>
      <c r="B17" s="231"/>
      <c r="C17" s="40">
        <v>9.5370500000000025</v>
      </c>
      <c r="D17" s="40">
        <v>9.7734000000000005</v>
      </c>
      <c r="E17" s="40">
        <v>10.325009999999999</v>
      </c>
      <c r="F17" s="40">
        <v>9.8688099999999999</v>
      </c>
      <c r="G17" s="40">
        <v>8.53003</v>
      </c>
      <c r="H17" s="40">
        <v>8.3241199999999989</v>
      </c>
      <c r="I17" s="40">
        <v>7.9922600000000008</v>
      </c>
      <c r="J17" s="40">
        <v>8.2892500000000009</v>
      </c>
      <c r="K17" s="40">
        <v>7.9711700000000016</v>
      </c>
      <c r="L17" s="40">
        <v>8.1900899999999979</v>
      </c>
      <c r="M17" s="40">
        <v>7.7027900000000002</v>
      </c>
      <c r="N17" s="40">
        <v>7.337019999999999</v>
      </c>
      <c r="O17" s="99">
        <v>7.4694100000000008</v>
      </c>
      <c r="Q17" s="97">
        <f t="shared" si="6"/>
        <v>1.8044110551695622E-2</v>
      </c>
      <c r="R17" s="30">
        <f t="shared" si="0"/>
        <v>-4.7485391656789458E-2</v>
      </c>
      <c r="S17" s="30">
        <f t="shared" si="1"/>
        <v>-0.10415880655768119</v>
      </c>
      <c r="T17" s="30">
        <f t="shared" si="2"/>
        <v>-0.16418913605360153</v>
      </c>
      <c r="U17" s="30">
        <f t="shared" si="3"/>
        <v>-0.14123444880754576</v>
      </c>
      <c r="V17" s="30">
        <f t="shared" si="4"/>
        <v>-0.19232991333798205</v>
      </c>
      <c r="W17" s="30">
        <f t="shared" si="5"/>
        <v>-0.23068244373260105</v>
      </c>
      <c r="X17" s="86">
        <f t="shared" si="7"/>
        <v>-0.2168007926979518</v>
      </c>
      <c r="Y17" s="221"/>
    </row>
    <row r="18" spans="1:30" ht="18" customHeight="1" x14ac:dyDescent="0.2">
      <c r="A18" s="228" t="s">
        <v>1</v>
      </c>
      <c r="B18" s="228"/>
      <c r="C18" s="142">
        <v>6.0733100000000002</v>
      </c>
      <c r="D18" s="142">
        <v>6.1397999999999993</v>
      </c>
      <c r="E18" s="142">
        <v>7.0259</v>
      </c>
      <c r="F18" s="142">
        <v>5.4306999999999999</v>
      </c>
      <c r="G18" s="142">
        <v>4.78409</v>
      </c>
      <c r="H18" s="142">
        <v>5.3159200000000002</v>
      </c>
      <c r="I18" s="142">
        <v>5.7587599999999997</v>
      </c>
      <c r="J18" s="142">
        <v>5.5938400000000001</v>
      </c>
      <c r="K18" s="142">
        <v>6.1180800000000009</v>
      </c>
      <c r="L18" s="142">
        <v>6.2894000000000005</v>
      </c>
      <c r="M18" s="142">
        <v>5.4653999999999998</v>
      </c>
      <c r="N18" s="141">
        <v>5.5639099999999999</v>
      </c>
      <c r="O18" s="143">
        <v>5.5147700000000004</v>
      </c>
      <c r="P18" s="104"/>
      <c r="Q18" s="158">
        <f t="shared" si="6"/>
        <v>-8.8319185608680805E-3</v>
      </c>
      <c r="R18" s="23">
        <f t="shared" si="0"/>
        <v>1.8024298313023768E-2</v>
      </c>
      <c r="S18" s="23">
        <f t="shared" si="1"/>
        <v>-0.11535122587210236</v>
      </c>
      <c r="T18" s="23">
        <f t="shared" si="2"/>
        <v>7.3715980248004204E-3</v>
      </c>
      <c r="U18" s="23">
        <f t="shared" si="3"/>
        <v>3.5580268420350739E-2</v>
      </c>
      <c r="V18" s="23">
        <f t="shared" si="4"/>
        <v>-0.10009533516319773</v>
      </c>
      <c r="W18" s="23">
        <f t="shared" si="5"/>
        <v>-8.3875185030897526E-2</v>
      </c>
      <c r="X18" s="158">
        <f t="shared" si="7"/>
        <v>-9.1966324788294987E-2</v>
      </c>
      <c r="Y18" s="221"/>
    </row>
    <row r="19" spans="1:30" ht="18" customHeight="1" x14ac:dyDescent="0.2">
      <c r="A19" s="228" t="s">
        <v>23</v>
      </c>
      <c r="B19" s="228"/>
      <c r="C19" s="142">
        <v>2.1744400000000002</v>
      </c>
      <c r="D19" s="142">
        <v>2.1274100000000002</v>
      </c>
      <c r="E19" s="142">
        <v>1.9704300000000001</v>
      </c>
      <c r="F19" s="142">
        <v>2.1546399999999997</v>
      </c>
      <c r="G19" s="142">
        <v>1.9426699999999999</v>
      </c>
      <c r="H19" s="142">
        <v>1.9457800000000001</v>
      </c>
      <c r="I19" s="142">
        <v>2.1608399999999999</v>
      </c>
      <c r="J19" s="142">
        <v>1.72912</v>
      </c>
      <c r="K19" s="142">
        <v>1.4336799999999998</v>
      </c>
      <c r="L19" s="142">
        <v>1.20282</v>
      </c>
      <c r="M19" s="142">
        <v>1.1631899999999999</v>
      </c>
      <c r="N19" s="141">
        <v>0.7188199999999999</v>
      </c>
      <c r="O19" s="143">
        <v>0.48746999999999996</v>
      </c>
      <c r="P19" s="104"/>
      <c r="Q19" s="158">
        <f t="shared" si="6"/>
        <v>-0.32184691577863717</v>
      </c>
      <c r="R19" s="23">
        <f t="shared" si="0"/>
        <v>-0.38202701192410532</v>
      </c>
      <c r="S19" s="23">
        <f t="shared" si="1"/>
        <v>-0.40238772218619584</v>
      </c>
      <c r="T19" s="23">
        <f t="shared" si="2"/>
        <v>-0.34066702231379126</v>
      </c>
      <c r="U19" s="23">
        <f t="shared" si="3"/>
        <v>-0.44683688673865457</v>
      </c>
      <c r="V19" s="23">
        <f t="shared" si="4"/>
        <v>-0.46506226890601726</v>
      </c>
      <c r="W19" s="23">
        <f t="shared" si="5"/>
        <v>-0.66942293188131197</v>
      </c>
      <c r="X19" s="158">
        <f t="shared" si="7"/>
        <v>-0.77581814168245611</v>
      </c>
      <c r="Y19" s="221"/>
    </row>
    <row r="20" spans="1:30" ht="18" customHeight="1" x14ac:dyDescent="0.2">
      <c r="A20" s="229" t="s">
        <v>27</v>
      </c>
      <c r="B20" s="229"/>
      <c r="C20" s="41">
        <f t="shared" ref="C20:L20" si="10">C10+C16+C17+C18+C19</f>
        <v>48.354259999999996</v>
      </c>
      <c r="D20" s="41">
        <f t="shared" si="10"/>
        <v>47.427859999999995</v>
      </c>
      <c r="E20" s="41">
        <f t="shared" si="10"/>
        <v>46.307520000000004</v>
      </c>
      <c r="F20" s="41">
        <f t="shared" si="10"/>
        <v>45.25873</v>
      </c>
      <c r="G20" s="41">
        <f t="shared" si="10"/>
        <v>41.877399999999994</v>
      </c>
      <c r="H20" s="41">
        <f t="shared" si="10"/>
        <v>41.821699999999993</v>
      </c>
      <c r="I20" s="41">
        <f t="shared" si="10"/>
        <v>39.457530000000006</v>
      </c>
      <c r="J20" s="41">
        <f t="shared" si="10"/>
        <v>40.152230000000003</v>
      </c>
      <c r="K20" s="41">
        <f t="shared" si="10"/>
        <v>36.85904</v>
      </c>
      <c r="L20" s="41">
        <f t="shared" si="10"/>
        <v>35.878019999999999</v>
      </c>
      <c r="M20" s="41">
        <f>M10+M16+M17+M18+M19</f>
        <v>33.001729999999995</v>
      </c>
      <c r="N20" s="42">
        <f>N10+N16+N17+N18+N19</f>
        <v>32.905889999999999</v>
      </c>
      <c r="O20" s="42">
        <f>O10+O16+O17+O18+O19</f>
        <v>32.331620000000001</v>
      </c>
      <c r="Q20" s="87">
        <f>(O20-N20)/N20</f>
        <v>-1.7451890831702122E-2</v>
      </c>
      <c r="R20" s="51">
        <f t="shared" si="0"/>
        <v>-2.904090179514695E-3</v>
      </c>
      <c r="S20" s="51">
        <f t="shared" si="1"/>
        <v>-8.2839855711101112E-2</v>
      </c>
      <c r="T20" s="50">
        <f t="shared" si="2"/>
        <v>-0.23772920938093142</v>
      </c>
      <c r="U20" s="50">
        <f t="shared" si="3"/>
        <v>-0.25801739081520425</v>
      </c>
      <c r="V20" s="50">
        <f t="shared" si="4"/>
        <v>-0.31750108470277494</v>
      </c>
      <c r="W20" s="50">
        <f t="shared" si="5"/>
        <v>-0.31948312310021904</v>
      </c>
      <c r="X20" s="98">
        <f t="shared" si="7"/>
        <v>-0.3313594293450049</v>
      </c>
      <c r="Y20" s="222"/>
    </row>
    <row r="21" spans="1:30" ht="18" customHeight="1" x14ac:dyDescent="0.2">
      <c r="A21" s="7" t="s">
        <v>17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  <c r="Q21" s="4"/>
      <c r="R21" s="4"/>
      <c r="S21" s="4"/>
      <c r="T21" s="4"/>
      <c r="U21" s="5"/>
      <c r="X21" s="27"/>
    </row>
    <row r="22" spans="1:30" ht="18" customHeight="1" x14ac:dyDescent="0.2">
      <c r="M22" s="35"/>
      <c r="Q22" s="36"/>
      <c r="R22" s="36"/>
    </row>
    <row r="23" spans="1:30" ht="18" customHeight="1" x14ac:dyDescent="0.25">
      <c r="A23" s="1" t="s">
        <v>44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ht="18" customHeight="1" x14ac:dyDescent="0.2"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ht="18" customHeight="1" x14ac:dyDescent="0.2">
      <c r="A25" s="200" t="s">
        <v>4</v>
      </c>
      <c r="B25" s="200" t="s">
        <v>5</v>
      </c>
      <c r="C25" s="200" t="s">
        <v>16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19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ht="18" customHeight="1" x14ac:dyDescent="0.2">
      <c r="A26" s="200"/>
      <c r="B26" s="200"/>
      <c r="C26" s="134">
        <v>2005</v>
      </c>
      <c r="D26" s="134">
        <v>2006</v>
      </c>
      <c r="E26" s="134">
        <v>2007</v>
      </c>
      <c r="F26" s="134">
        <v>2008</v>
      </c>
      <c r="G26" s="134">
        <v>2009</v>
      </c>
      <c r="H26" s="134">
        <v>2010</v>
      </c>
      <c r="I26" s="134">
        <v>2011</v>
      </c>
      <c r="J26" s="134">
        <v>2012</v>
      </c>
      <c r="K26" s="134">
        <v>2013</v>
      </c>
      <c r="L26" s="134">
        <v>2014</v>
      </c>
      <c r="M26" s="134">
        <v>2015</v>
      </c>
      <c r="N26" s="134">
        <v>2016</v>
      </c>
      <c r="O26" s="135">
        <v>2017</v>
      </c>
      <c r="P26" s="20"/>
      <c r="Q26" s="113"/>
      <c r="R26" s="113"/>
      <c r="S26" s="113"/>
      <c r="T26" s="113"/>
      <c r="U26" s="113"/>
      <c r="V26" s="113"/>
      <c r="W26" s="37"/>
      <c r="X26" s="37"/>
      <c r="Y26" s="37"/>
      <c r="Z26" s="37"/>
      <c r="AA26" s="37"/>
      <c r="AB26" s="37"/>
      <c r="AC26" s="37"/>
      <c r="AD26" s="37"/>
    </row>
    <row r="27" spans="1:30" ht="18" customHeight="1" x14ac:dyDescent="0.2">
      <c r="A27" s="201" t="s">
        <v>7</v>
      </c>
      <c r="B27" s="157" t="s">
        <v>20</v>
      </c>
      <c r="C27" s="30">
        <f>C5/C$20</f>
        <v>9.5952249088291294E-3</v>
      </c>
      <c r="D27" s="30">
        <f t="shared" ref="D27:L27" si="11">D5/D$20</f>
        <v>7.6556268825960115E-3</v>
      </c>
      <c r="E27" s="30">
        <f t="shared" si="11"/>
        <v>9.1315622171085822E-3</v>
      </c>
      <c r="F27" s="30">
        <f t="shared" si="11"/>
        <v>6.8448672775396043E-3</v>
      </c>
      <c r="G27" s="30">
        <f t="shared" si="11"/>
        <v>6.574190374760612E-3</v>
      </c>
      <c r="H27" s="30">
        <f t="shared" si="11"/>
        <v>7.2232836063574673E-3</v>
      </c>
      <c r="I27" s="30">
        <f t="shared" si="11"/>
        <v>6.6210429289415718E-3</v>
      </c>
      <c r="J27" s="30">
        <f t="shared" si="11"/>
        <v>7.2489124514379388E-3</v>
      </c>
      <c r="K27" s="30">
        <f t="shared" si="11"/>
        <v>8.4540997269597906E-3</v>
      </c>
      <c r="L27" s="30">
        <f t="shared" si="11"/>
        <v>8.5210945308576112E-3</v>
      </c>
      <c r="M27" s="30">
        <f>M5/M$20</f>
        <v>1.0700954162099988E-2</v>
      </c>
      <c r="N27" s="30">
        <f t="shared" ref="N27:O27" si="12">N5/N$20</f>
        <v>1.0433694393313781E-2</v>
      </c>
      <c r="O27" s="30">
        <f t="shared" si="12"/>
        <v>1.2215286459509297E-2</v>
      </c>
      <c r="P27" s="21"/>
      <c r="Q27" s="113"/>
      <c r="R27" s="113"/>
      <c r="S27" s="113"/>
      <c r="T27" s="113"/>
      <c r="U27" s="113"/>
      <c r="V27" s="113"/>
      <c r="W27" s="37"/>
      <c r="X27" s="37"/>
      <c r="Y27" s="37"/>
      <c r="Z27" s="37"/>
      <c r="AA27" s="37"/>
      <c r="AB27" s="37"/>
      <c r="AC27" s="37"/>
      <c r="AD27" s="37"/>
    </row>
    <row r="28" spans="1:30" ht="18" customHeight="1" x14ac:dyDescent="0.2">
      <c r="A28" s="202"/>
      <c r="B28" s="157" t="s">
        <v>21</v>
      </c>
      <c r="C28" s="30">
        <f t="shared" ref="C28:M42" si="13">C6/C$20</f>
        <v>7.5656415794595963E-2</v>
      </c>
      <c r="D28" s="30">
        <f t="shared" si="13"/>
        <v>7.2434851583014714E-2</v>
      </c>
      <c r="E28" s="30">
        <f t="shared" si="13"/>
        <v>5.9254306859879341E-2</v>
      </c>
      <c r="F28" s="30">
        <f t="shared" si="13"/>
        <v>8.2317378326789106E-2</v>
      </c>
      <c r="G28" s="30">
        <f t="shared" si="13"/>
        <v>7.7684383462201578E-2</v>
      </c>
      <c r="H28" s="30">
        <f t="shared" si="13"/>
        <v>7.5926851371417248E-2</v>
      </c>
      <c r="I28" s="30">
        <f t="shared" si="13"/>
        <v>7.4143769262799752E-2</v>
      </c>
      <c r="J28" s="30">
        <f t="shared" si="13"/>
        <v>7.4901941934482838E-2</v>
      </c>
      <c r="K28" s="30">
        <f t="shared" si="13"/>
        <v>7.7027508041446563E-2</v>
      </c>
      <c r="L28" s="30">
        <f t="shared" si="13"/>
        <v>6.9955644152046303E-2</v>
      </c>
      <c r="M28" s="30">
        <f t="shared" si="13"/>
        <v>8.3762275492830232E-2</v>
      </c>
      <c r="N28" s="30">
        <f t="shared" ref="N28:O28" si="14">N6/N$20</f>
        <v>8.8368374172526548E-2</v>
      </c>
      <c r="O28" s="30">
        <f t="shared" si="14"/>
        <v>9.2520882034367591E-2</v>
      </c>
      <c r="P28" s="21"/>
      <c r="Q28" s="113"/>
      <c r="R28" s="113"/>
      <c r="S28" s="113"/>
      <c r="T28" s="113"/>
      <c r="U28" s="113"/>
      <c r="V28" s="113"/>
      <c r="W28" s="37"/>
      <c r="X28" s="37"/>
      <c r="Y28" s="37"/>
      <c r="Z28" s="37"/>
      <c r="AA28" s="37"/>
      <c r="AB28" s="37"/>
      <c r="AC28" s="37"/>
      <c r="AD28" s="37"/>
    </row>
    <row r="29" spans="1:30" ht="18" customHeight="1" x14ac:dyDescent="0.2">
      <c r="A29" s="202"/>
      <c r="B29" s="157" t="s">
        <v>38</v>
      </c>
      <c r="C29" s="30">
        <f t="shared" si="13"/>
        <v>1.8725547655987294E-2</v>
      </c>
      <c r="D29" s="30">
        <f t="shared" si="13"/>
        <v>1.8035812705865288E-2</v>
      </c>
      <c r="E29" s="30">
        <f t="shared" si="13"/>
        <v>1.6119412138676393E-2</v>
      </c>
      <c r="F29" s="30">
        <f t="shared" si="13"/>
        <v>1.6169256185491726E-2</v>
      </c>
      <c r="G29" s="30">
        <f t="shared" si="13"/>
        <v>1.2037757835968804E-2</v>
      </c>
      <c r="H29" s="30">
        <f t="shared" si="13"/>
        <v>1.2569551213843535E-2</v>
      </c>
      <c r="I29" s="30">
        <f t="shared" si="13"/>
        <v>1.6154077561367879E-2</v>
      </c>
      <c r="J29" s="30">
        <f t="shared" si="13"/>
        <v>1.4379276070096233E-2</v>
      </c>
      <c r="K29" s="30">
        <f t="shared" si="13"/>
        <v>1.1838344134844532E-2</v>
      </c>
      <c r="L29" s="30">
        <f t="shared" si="13"/>
        <v>1.1383571334204062E-2</v>
      </c>
      <c r="M29" s="30">
        <f t="shared" si="13"/>
        <v>1.1107599510692321E-2</v>
      </c>
      <c r="N29" s="30">
        <f t="shared" ref="N29:O29" si="15">N7/N$20</f>
        <v>1.1272753905151936E-2</v>
      </c>
      <c r="O29" s="30">
        <f t="shared" si="15"/>
        <v>1.1887743329904284E-2</v>
      </c>
      <c r="P29" s="21"/>
      <c r="Q29" s="113"/>
      <c r="R29" s="113"/>
      <c r="S29" s="113"/>
      <c r="T29" s="113"/>
      <c r="U29" s="113"/>
      <c r="V29" s="113"/>
      <c r="W29" s="37"/>
      <c r="X29" s="37"/>
      <c r="Y29" s="37"/>
      <c r="Z29" s="37"/>
      <c r="AA29" s="37"/>
      <c r="AB29" s="37"/>
      <c r="AC29" s="37"/>
      <c r="AD29" s="37"/>
    </row>
    <row r="30" spans="1:30" ht="18" customHeight="1" x14ac:dyDescent="0.2">
      <c r="A30" s="202"/>
      <c r="B30" s="157" t="s">
        <v>39</v>
      </c>
      <c r="C30" s="30">
        <f t="shared" si="13"/>
        <v>0.24572002549516839</v>
      </c>
      <c r="D30" s="30">
        <f t="shared" si="13"/>
        <v>0.26207043708065259</v>
      </c>
      <c r="E30" s="30">
        <f t="shared" si="13"/>
        <v>0.25992948877417749</v>
      </c>
      <c r="F30" s="30">
        <f t="shared" si="13"/>
        <v>0.27654465779309317</v>
      </c>
      <c r="G30" s="30">
        <f t="shared" si="13"/>
        <v>0.30307564461977105</v>
      </c>
      <c r="H30" s="30">
        <f t="shared" si="13"/>
        <v>0.30192555539349192</v>
      </c>
      <c r="I30" s="30">
        <f t="shared" si="13"/>
        <v>0.31279758261604307</v>
      </c>
      <c r="J30" s="30">
        <f t="shared" si="13"/>
        <v>0.30864786339388867</v>
      </c>
      <c r="K30" s="30">
        <f t="shared" si="13"/>
        <v>0.32577354157894506</v>
      </c>
      <c r="L30" s="30">
        <f t="shared" si="13"/>
        <v>0.31225831302842244</v>
      </c>
      <c r="M30" s="30">
        <f t="shared" si="13"/>
        <v>0.3196911192231438</v>
      </c>
      <c r="N30" s="30">
        <f t="shared" ref="N30:O30" si="16">N8/N$20</f>
        <v>0.31891372638758592</v>
      </c>
      <c r="O30" s="30">
        <f t="shared" si="16"/>
        <v>0.31965982527321551</v>
      </c>
      <c r="P30" s="21"/>
      <c r="Q30" s="113"/>
      <c r="R30" s="113"/>
      <c r="S30" s="113"/>
      <c r="T30" s="113"/>
      <c r="U30" s="113"/>
      <c r="V30" s="113"/>
      <c r="W30" s="37"/>
      <c r="X30" s="37"/>
      <c r="Y30" s="37"/>
      <c r="Z30" s="37"/>
      <c r="AA30" s="37"/>
      <c r="AB30" s="37"/>
      <c r="AC30" s="37"/>
      <c r="AD30" s="37"/>
    </row>
    <row r="31" spans="1:30" ht="18" customHeight="1" x14ac:dyDescent="0.2">
      <c r="A31" s="202"/>
      <c r="B31" s="157" t="s">
        <v>40</v>
      </c>
      <c r="C31" s="30">
        <f t="shared" si="13"/>
        <v>1.9675619066448335E-2</v>
      </c>
      <c r="D31" s="30">
        <f t="shared" si="13"/>
        <v>2.0962784321282894E-2</v>
      </c>
      <c r="E31" s="30">
        <f t="shared" si="13"/>
        <v>2.17610444264776E-2</v>
      </c>
      <c r="F31" s="30">
        <f t="shared" si="13"/>
        <v>2.165129246887838E-2</v>
      </c>
      <c r="G31" s="30">
        <f t="shared" si="13"/>
        <v>2.1742992640421805E-2</v>
      </c>
      <c r="H31" s="30">
        <f t="shared" si="13"/>
        <v>2.1160306730716356E-2</v>
      </c>
      <c r="I31" s="30">
        <f t="shared" si="13"/>
        <v>2.3571419701131819E-2</v>
      </c>
      <c r="J31" s="30">
        <f t="shared" si="13"/>
        <v>2.1565427374768475E-2</v>
      </c>
      <c r="K31" s="30">
        <f t="shared" si="13"/>
        <v>2.1872517569638275E-2</v>
      </c>
      <c r="L31" s="30">
        <f t="shared" si="13"/>
        <v>2.3434682292947047E-2</v>
      </c>
      <c r="M31" s="30">
        <f t="shared" si="13"/>
        <v>2.1657955507180991E-2</v>
      </c>
      <c r="N31" s="30">
        <f t="shared" ref="N31:O31" si="17">N9/N$20</f>
        <v>2.0066012498066457E-2</v>
      </c>
      <c r="O31" s="30">
        <f t="shared" si="17"/>
        <v>2.1253188055532016E-2</v>
      </c>
      <c r="P31" s="21"/>
      <c r="Q31" s="113"/>
      <c r="R31" s="169"/>
      <c r="S31" s="169"/>
      <c r="T31" s="113"/>
      <c r="U31" s="113"/>
      <c r="V31" s="113"/>
      <c r="W31" s="37"/>
      <c r="X31" s="37"/>
      <c r="Y31" s="37"/>
      <c r="Z31" s="37"/>
      <c r="AA31" s="37"/>
      <c r="AB31" s="37"/>
      <c r="AC31" s="37"/>
      <c r="AD31" s="37"/>
    </row>
    <row r="32" spans="1:30" ht="18" customHeight="1" x14ac:dyDescent="0.2">
      <c r="A32" s="203"/>
      <c r="B32" s="10" t="s">
        <v>26</v>
      </c>
      <c r="C32" s="83">
        <f t="shared" si="13"/>
        <v>0.36937283292102913</v>
      </c>
      <c r="D32" s="83">
        <f t="shared" si="13"/>
        <v>0.38115951257341146</v>
      </c>
      <c r="E32" s="83">
        <f t="shared" si="13"/>
        <v>0.36619581441631943</v>
      </c>
      <c r="F32" s="83">
        <f t="shared" si="13"/>
        <v>0.40352745205179202</v>
      </c>
      <c r="G32" s="83">
        <f t="shared" si="13"/>
        <v>0.42111496893312389</v>
      </c>
      <c r="H32" s="83">
        <f t="shared" si="13"/>
        <v>0.4188055483158265</v>
      </c>
      <c r="I32" s="83">
        <f t="shared" si="13"/>
        <v>0.43328789207028412</v>
      </c>
      <c r="J32" s="83">
        <f t="shared" si="13"/>
        <v>0.42674342122467412</v>
      </c>
      <c r="K32" s="83">
        <f t="shared" si="13"/>
        <v>0.4449660110518342</v>
      </c>
      <c r="L32" s="83">
        <f t="shared" si="13"/>
        <v>0.42555330533847746</v>
      </c>
      <c r="M32" s="83">
        <f t="shared" si="13"/>
        <v>0.44691990389594732</v>
      </c>
      <c r="N32" s="83">
        <f t="shared" ref="N32:O32" si="18">N10/N$20</f>
        <v>0.44905456135664462</v>
      </c>
      <c r="O32" s="83">
        <f t="shared" si="18"/>
        <v>0.4575369251525287</v>
      </c>
      <c r="P32" s="22"/>
      <c r="Q32" s="113"/>
      <c r="R32" s="169"/>
      <c r="S32" s="169"/>
      <c r="T32" s="113"/>
      <c r="U32" s="113"/>
      <c r="V32" s="113"/>
      <c r="W32" s="37"/>
      <c r="X32" s="37"/>
      <c r="Y32" s="37"/>
      <c r="Z32" s="37"/>
      <c r="AA32" s="37"/>
      <c r="AB32" s="37"/>
      <c r="AC32" s="37"/>
      <c r="AD32" s="37"/>
    </row>
    <row r="33" spans="1:22" ht="18" customHeight="1" x14ac:dyDescent="0.2">
      <c r="A33" s="204" t="s">
        <v>30</v>
      </c>
      <c r="B33" s="136" t="s">
        <v>10</v>
      </c>
      <c r="C33" s="30">
        <f t="shared" si="13"/>
        <v>0.25529581054492406</v>
      </c>
      <c r="D33" s="30">
        <f t="shared" si="13"/>
        <v>0.23108042403768589</v>
      </c>
      <c r="E33" s="30">
        <f t="shared" si="13"/>
        <v>0.20878941476459978</v>
      </c>
      <c r="F33" s="30">
        <f t="shared" si="13"/>
        <v>0.20274961316855339</v>
      </c>
      <c r="G33" s="30">
        <f t="shared" si="13"/>
        <v>0.20786295233228427</v>
      </c>
      <c r="H33" s="30">
        <f t="shared" si="13"/>
        <v>0.20134140888581767</v>
      </c>
      <c r="I33" s="30">
        <f t="shared" si="13"/>
        <v>0.15561237614214571</v>
      </c>
      <c r="J33" s="30">
        <f t="shared" si="13"/>
        <v>0.17716774385880929</v>
      </c>
      <c r="K33" s="30">
        <f t="shared" si="13"/>
        <v>0.1265635241720891</v>
      </c>
      <c r="L33" s="30">
        <f t="shared" si="13"/>
        <v>0.12946561711042026</v>
      </c>
      <c r="M33" s="30">
        <f t="shared" si="13"/>
        <v>0.11076722341525734</v>
      </c>
      <c r="N33" s="30">
        <f t="shared" ref="N33:O33" si="19">N11/N$20</f>
        <v>0.1291954115205515</v>
      </c>
      <c r="O33" s="30">
        <f t="shared" si="19"/>
        <v>0.11714600134481352</v>
      </c>
      <c r="P33" s="21"/>
      <c r="Q33" s="113"/>
      <c r="R33" s="113"/>
      <c r="S33" s="113"/>
      <c r="T33" s="113"/>
      <c r="U33" s="113"/>
      <c r="V33" s="113"/>
    </row>
    <row r="34" spans="1:22" ht="18" customHeight="1" x14ac:dyDescent="0.2">
      <c r="A34" s="205"/>
      <c r="B34" s="136" t="s">
        <v>12</v>
      </c>
      <c r="C34" s="30">
        <f t="shared" si="13"/>
        <v>7.0490169842326198E-3</v>
      </c>
      <c r="D34" s="30">
        <f t="shared" si="13"/>
        <v>6.843446025184355E-3</v>
      </c>
      <c r="E34" s="30">
        <f t="shared" si="13"/>
        <v>7.2299272342807377E-3</v>
      </c>
      <c r="F34" s="30">
        <f t="shared" si="13"/>
        <v>7.4796619348355556E-3</v>
      </c>
      <c r="G34" s="30">
        <f t="shared" si="13"/>
        <v>6.184958951606357E-3</v>
      </c>
      <c r="H34" s="30">
        <f t="shared" si="13"/>
        <v>6.5599915833167953E-3</v>
      </c>
      <c r="I34" s="30">
        <f t="shared" si="13"/>
        <v>7.2477927533730561E-3</v>
      </c>
      <c r="J34" s="30">
        <f t="shared" si="13"/>
        <v>6.7054806171413135E-3</v>
      </c>
      <c r="K34" s="30">
        <f t="shared" si="13"/>
        <v>6.7242662858283883E-3</v>
      </c>
      <c r="L34" s="30">
        <f t="shared" si="13"/>
        <v>7.2320044417166825E-3</v>
      </c>
      <c r="M34" s="30">
        <f t="shared" si="13"/>
        <v>7.3550689615362597E-3</v>
      </c>
      <c r="N34" s="30">
        <f t="shared" ref="N34:O34" si="20">N12/N$20</f>
        <v>7.1427941927721759E-3</v>
      </c>
      <c r="O34" s="30">
        <f t="shared" si="20"/>
        <v>7.8106200679087523E-3</v>
      </c>
      <c r="P34" s="21"/>
      <c r="Q34" s="113"/>
      <c r="R34" s="113"/>
      <c r="S34" s="113"/>
      <c r="T34" s="113"/>
      <c r="U34" s="113"/>
      <c r="V34" s="113"/>
    </row>
    <row r="35" spans="1:22" ht="18" customHeight="1" x14ac:dyDescent="0.2">
      <c r="A35" s="205"/>
      <c r="B35" s="136" t="s">
        <v>13</v>
      </c>
      <c r="C35" s="30">
        <f t="shared" si="13"/>
        <v>1.6606603016983408E-4</v>
      </c>
      <c r="D35" s="30">
        <f t="shared" si="13"/>
        <v>1.7141823392411129E-4</v>
      </c>
      <c r="E35" s="30">
        <f t="shared" si="13"/>
        <v>1.9456883028933525E-4</v>
      </c>
      <c r="F35" s="30">
        <f t="shared" si="13"/>
        <v>2.1122996601981539E-4</v>
      </c>
      <c r="G35" s="30">
        <f t="shared" si="13"/>
        <v>1.5975203809214517E-4</v>
      </c>
      <c r="H35" s="30">
        <f t="shared" si="13"/>
        <v>1.9057092370707075E-4</v>
      </c>
      <c r="I35" s="30">
        <f t="shared" si="13"/>
        <v>2.1009931437674886E-4</v>
      </c>
      <c r="J35" s="30">
        <f t="shared" si="13"/>
        <v>2.1617728330406555E-4</v>
      </c>
      <c r="K35" s="30">
        <f t="shared" si="13"/>
        <v>2.4742912457839379E-4</v>
      </c>
      <c r="L35" s="30">
        <f t="shared" si="13"/>
        <v>2.7732857052869696E-4</v>
      </c>
      <c r="M35" s="30">
        <f t="shared" si="13"/>
        <v>3.1665006652681544E-4</v>
      </c>
      <c r="N35" s="30">
        <f t="shared" ref="N35:O35" si="21">N13/N$20</f>
        <v>3.3793342164579044E-4</v>
      </c>
      <c r="O35" s="30">
        <f t="shared" si="21"/>
        <v>3.5816330885987154E-4</v>
      </c>
      <c r="P35" s="21"/>
      <c r="Q35" s="113"/>
      <c r="R35" s="113"/>
      <c r="S35" s="113"/>
      <c r="T35" s="113"/>
      <c r="U35" s="113"/>
      <c r="V35" s="113"/>
    </row>
    <row r="36" spans="1:22" ht="18" customHeight="1" x14ac:dyDescent="0.2">
      <c r="A36" s="205"/>
      <c r="B36" s="136" t="s">
        <v>14</v>
      </c>
      <c r="C36" s="30">
        <f t="shared" si="13"/>
        <v>3.1083093816346277E-4</v>
      </c>
      <c r="D36" s="30">
        <f t="shared" si="13"/>
        <v>3.5949334420739204E-4</v>
      </c>
      <c r="E36" s="30">
        <f t="shared" si="13"/>
        <v>3.4422054992364087E-4</v>
      </c>
      <c r="F36" s="30">
        <f t="shared" si="13"/>
        <v>3.7385052563339717E-4</v>
      </c>
      <c r="G36" s="30">
        <f t="shared" si="13"/>
        <v>3.5102465769126074E-4</v>
      </c>
      <c r="H36" s="30">
        <f t="shared" si="13"/>
        <v>4.2322526343979331E-4</v>
      </c>
      <c r="I36" s="30">
        <f t="shared" si="13"/>
        <v>3.7077840402072805E-4</v>
      </c>
      <c r="J36" s="30">
        <f t="shared" si="13"/>
        <v>3.334808552351887E-4</v>
      </c>
      <c r="K36" s="30">
        <f t="shared" si="13"/>
        <v>3.4726894677669304E-4</v>
      </c>
      <c r="L36" s="30">
        <f t="shared" si="13"/>
        <v>3.6233883586663922E-4</v>
      </c>
      <c r="M36" s="30">
        <f t="shared" si="13"/>
        <v>3.7028361846485025E-4</v>
      </c>
      <c r="N36" s="30">
        <f t="shared" ref="N36:O36" si="22">N14/N$20</f>
        <v>3.5920620897960824E-4</v>
      </c>
      <c r="O36" s="30">
        <f t="shared" si="22"/>
        <v>4.6889082576128261E-4</v>
      </c>
      <c r="P36" s="21"/>
      <c r="Q36" s="113"/>
      <c r="R36" s="113"/>
      <c r="S36" s="113"/>
      <c r="T36" s="113"/>
      <c r="U36" s="113"/>
      <c r="V36" s="113"/>
    </row>
    <row r="37" spans="1:22" ht="18" customHeight="1" x14ac:dyDescent="0.2">
      <c r="A37" s="205"/>
      <c r="B37" s="136" t="s">
        <v>15</v>
      </c>
      <c r="C37" s="30">
        <f t="shared" si="13"/>
        <v>3.3089121827115133E-6</v>
      </c>
      <c r="D37" s="30">
        <f t="shared" si="13"/>
        <v>5.6928564771845081E-6</v>
      </c>
      <c r="E37" s="30">
        <f t="shared" si="13"/>
        <v>6.262481774018561E-6</v>
      </c>
      <c r="F37" s="30">
        <f t="shared" si="13"/>
        <v>5.5237961825265532E-6</v>
      </c>
      <c r="G37" s="30">
        <f t="shared" si="13"/>
        <v>5.9698071035928697E-6</v>
      </c>
      <c r="H37" s="30">
        <f t="shared" si="13"/>
        <v>6.2168682765167369E-6</v>
      </c>
      <c r="I37" s="30">
        <f t="shared" si="13"/>
        <v>5.5756150980560608E-6</v>
      </c>
      <c r="J37" s="30">
        <f t="shared" si="13"/>
        <v>8.2187216002697734E-6</v>
      </c>
      <c r="K37" s="30">
        <f t="shared" si="13"/>
        <v>8.4104198047480345E-6</v>
      </c>
      <c r="L37" s="30">
        <f t="shared" si="13"/>
        <v>8.6403876245121664E-6</v>
      </c>
      <c r="M37" s="30">
        <f t="shared" si="13"/>
        <v>9.393446949599311E-6</v>
      </c>
      <c r="N37" s="30">
        <f t="shared" ref="N37:O37" si="23">N15/N$20</f>
        <v>1.0028599743085509E-5</v>
      </c>
      <c r="O37" s="30">
        <f t="shared" si="23"/>
        <v>8.3509579785980408E-6</v>
      </c>
      <c r="P37" s="21"/>
      <c r="Q37" s="113"/>
      <c r="R37" s="113"/>
      <c r="S37" s="113"/>
      <c r="T37" s="113"/>
      <c r="U37" s="113"/>
      <c r="V37" s="113"/>
    </row>
    <row r="38" spans="1:22" ht="18" customHeight="1" x14ac:dyDescent="0.2">
      <c r="A38" s="206"/>
      <c r="B38" s="10" t="s">
        <v>26</v>
      </c>
      <c r="C38" s="83">
        <f t="shared" si="13"/>
        <v>0.26282503340967267</v>
      </c>
      <c r="D38" s="83">
        <f t="shared" si="13"/>
        <v>0.2384604744974789</v>
      </c>
      <c r="E38" s="83">
        <f t="shared" si="13"/>
        <v>0.21656439386086751</v>
      </c>
      <c r="F38" s="83">
        <f t="shared" si="13"/>
        <v>0.21081987939122471</v>
      </c>
      <c r="G38" s="83">
        <f t="shared" si="13"/>
        <v>0.21456465778677761</v>
      </c>
      <c r="H38" s="83">
        <f t="shared" si="13"/>
        <v>0.20852141352455786</v>
      </c>
      <c r="I38" s="83">
        <f t="shared" si="13"/>
        <v>0.16344662222901429</v>
      </c>
      <c r="J38" s="83">
        <f t="shared" si="13"/>
        <v>0.18443110133609014</v>
      </c>
      <c r="K38" s="83">
        <f t="shared" si="13"/>
        <v>0.13389089894907735</v>
      </c>
      <c r="L38" s="83">
        <f t="shared" si="13"/>
        <v>0.13734592934615678</v>
      </c>
      <c r="M38" s="83">
        <f t="shared" si="13"/>
        <v>0.11881861950873486</v>
      </c>
      <c r="N38" s="83">
        <f t="shared" ref="N38:O38" si="24">N16/N$20</f>
        <v>0.13704537394369215</v>
      </c>
      <c r="O38" s="30">
        <f t="shared" si="24"/>
        <v>0.12579202650532204</v>
      </c>
      <c r="P38" s="22"/>
    </row>
    <row r="39" spans="1:22" ht="18" customHeight="1" x14ac:dyDescent="0.2">
      <c r="A39" s="230" t="s">
        <v>22</v>
      </c>
      <c r="B39" s="231"/>
      <c r="C39" s="83">
        <f t="shared" si="13"/>
        <v>0.19723288082580528</v>
      </c>
      <c r="D39" s="83">
        <f t="shared" si="13"/>
        <v>0.20606875368190766</v>
      </c>
      <c r="E39" s="83">
        <f t="shared" si="13"/>
        <v>0.22296616186744611</v>
      </c>
      <c r="F39" s="83">
        <f t="shared" si="13"/>
        <v>0.21805318001631951</v>
      </c>
      <c r="G39" s="83">
        <f t="shared" si="13"/>
        <v>0.20369053475144114</v>
      </c>
      <c r="H39" s="83">
        <f t="shared" si="13"/>
        <v>0.19903829829968653</v>
      </c>
      <c r="I39" s="83">
        <f t="shared" si="13"/>
        <v>0.20255347965267972</v>
      </c>
      <c r="J39" s="83">
        <f t="shared" si="13"/>
        <v>0.20644556977283704</v>
      </c>
      <c r="K39" s="83">
        <f t="shared" si="13"/>
        <v>0.21626092269359162</v>
      </c>
      <c r="L39" s="83">
        <f t="shared" si="13"/>
        <v>0.22827597509561559</v>
      </c>
      <c r="M39" s="83">
        <f t="shared" si="13"/>
        <v>0.23340564267388411</v>
      </c>
      <c r="N39" s="83">
        <f t="shared" ref="N39:O39" si="25">N17/N$20</f>
        <v>0.22296980874852493</v>
      </c>
      <c r="O39" s="30">
        <f t="shared" si="25"/>
        <v>0.23102492235155556</v>
      </c>
      <c r="P39" s="22"/>
    </row>
    <row r="40" spans="1:22" ht="18" customHeight="1" x14ac:dyDescent="0.2">
      <c r="A40" s="217" t="s">
        <v>1</v>
      </c>
      <c r="B40" s="217"/>
      <c r="C40" s="30">
        <f t="shared" si="13"/>
        <v>0.12560030905239788</v>
      </c>
      <c r="D40" s="30">
        <f t="shared" si="13"/>
        <v>0.12945555629117569</v>
      </c>
      <c r="E40" s="30">
        <f t="shared" si="13"/>
        <v>0.15172265757267933</v>
      </c>
      <c r="F40" s="30">
        <f t="shared" si="13"/>
        <v>0.11999231971378781</v>
      </c>
      <c r="G40" s="30">
        <f t="shared" si="13"/>
        <v>0.11424037786491044</v>
      </c>
      <c r="H40" s="30">
        <f t="shared" si="13"/>
        <v>0.1271091323403879</v>
      </c>
      <c r="I40" s="30">
        <f t="shared" si="13"/>
        <v>0.14594831455491508</v>
      </c>
      <c r="J40" s="30">
        <f t="shared" si="13"/>
        <v>0.13931579889834261</v>
      </c>
      <c r="K40" s="30">
        <f t="shared" si="13"/>
        <v>0.16598587483558988</v>
      </c>
      <c r="L40" s="30">
        <f t="shared" si="13"/>
        <v>0.17529952879228008</v>
      </c>
      <c r="M40" s="30">
        <f t="shared" si="13"/>
        <v>0.16560949986561313</v>
      </c>
      <c r="N40" s="30">
        <f t="shared" ref="N40:O40" si="26">N18/N$20</f>
        <v>0.16908553453500269</v>
      </c>
      <c r="O40" s="30">
        <f t="shared" si="26"/>
        <v>0.1705689353023449</v>
      </c>
      <c r="P40" s="21"/>
    </row>
    <row r="41" spans="1:22" ht="18" customHeight="1" x14ac:dyDescent="0.2">
      <c r="A41" s="218" t="s">
        <v>23</v>
      </c>
      <c r="B41" s="218"/>
      <c r="C41" s="30">
        <f t="shared" si="13"/>
        <v>4.4968943791095145E-2</v>
      </c>
      <c r="D41" s="30">
        <f t="shared" si="13"/>
        <v>4.4855702956026276E-2</v>
      </c>
      <c r="E41" s="30">
        <f t="shared" si="13"/>
        <v>4.255097228268756E-2</v>
      </c>
      <c r="F41" s="30">
        <f t="shared" si="13"/>
        <v>4.7607168826876045E-2</v>
      </c>
      <c r="G41" s="30">
        <f t="shared" si="13"/>
        <v>4.6389460663747037E-2</v>
      </c>
      <c r="H41" s="30">
        <f t="shared" si="13"/>
        <v>4.6525607519541302E-2</v>
      </c>
      <c r="I41" s="30">
        <f t="shared" si="13"/>
        <v>5.4763691493106628E-2</v>
      </c>
      <c r="J41" s="30">
        <f t="shared" si="13"/>
        <v>4.306410876805597E-2</v>
      </c>
      <c r="K41" s="30">
        <f t="shared" si="13"/>
        <v>3.8896292469906973E-2</v>
      </c>
      <c r="L41" s="30">
        <f t="shared" si="13"/>
        <v>3.3525261427470081E-2</v>
      </c>
      <c r="M41" s="30">
        <f t="shared" si="13"/>
        <v>3.5246334055820713E-2</v>
      </c>
      <c r="N41" s="30">
        <f t="shared" ref="N41:O42" si="27">N19/N$20</f>
        <v>2.184472141613553E-2</v>
      </c>
      <c r="O41" s="30">
        <f t="shared" si="27"/>
        <v>1.5077190688248839E-2</v>
      </c>
      <c r="P41" s="21"/>
    </row>
    <row r="42" spans="1:22" ht="18" customHeight="1" x14ac:dyDescent="0.2">
      <c r="A42" s="215" t="s">
        <v>27</v>
      </c>
      <c r="B42" s="215"/>
      <c r="C42" s="30">
        <f t="shared" si="13"/>
        <v>1</v>
      </c>
      <c r="D42" s="30">
        <f t="shared" si="13"/>
        <v>1</v>
      </c>
      <c r="E42" s="30">
        <f t="shared" si="13"/>
        <v>1</v>
      </c>
      <c r="F42" s="30">
        <f t="shared" si="13"/>
        <v>1</v>
      </c>
      <c r="G42" s="30">
        <f t="shared" si="13"/>
        <v>1</v>
      </c>
      <c r="H42" s="30">
        <f t="shared" si="13"/>
        <v>1</v>
      </c>
      <c r="I42" s="30">
        <f t="shared" si="13"/>
        <v>1</v>
      </c>
      <c r="J42" s="30">
        <f t="shared" si="13"/>
        <v>1</v>
      </c>
      <c r="K42" s="30">
        <f t="shared" si="13"/>
        <v>1</v>
      </c>
      <c r="L42" s="30">
        <f t="shared" si="13"/>
        <v>1</v>
      </c>
      <c r="M42" s="30">
        <f t="shared" si="13"/>
        <v>1</v>
      </c>
      <c r="N42" s="30">
        <f t="shared" ref="N42" si="28">N20/N$20</f>
        <v>1</v>
      </c>
      <c r="O42" s="30">
        <f t="shared" si="27"/>
        <v>1</v>
      </c>
      <c r="P42" s="21"/>
    </row>
    <row r="43" spans="1:22" x14ac:dyDescent="0.2">
      <c r="P43" s="19"/>
    </row>
    <row r="44" spans="1:22" x14ac:dyDescent="0.2">
      <c r="P44" s="19"/>
    </row>
    <row r="45" spans="1:22" x14ac:dyDescent="0.2">
      <c r="P45" s="19"/>
    </row>
    <row r="46" spans="1:22" x14ac:dyDescent="0.2">
      <c r="P46" s="19"/>
    </row>
    <row r="47" spans="1:22" x14ac:dyDescent="0.2">
      <c r="P47" s="19"/>
    </row>
    <row r="48" spans="1:22" x14ac:dyDescent="0.2">
      <c r="P48" s="19"/>
    </row>
  </sheetData>
  <mergeCells count="21">
    <mergeCell ref="C25:O25"/>
    <mergeCell ref="A25:A26"/>
    <mergeCell ref="B25:B26"/>
    <mergeCell ref="A17:B17"/>
    <mergeCell ref="A42:B42"/>
    <mergeCell ref="A27:A32"/>
    <mergeCell ref="A33:A38"/>
    <mergeCell ref="A39:B39"/>
    <mergeCell ref="A40:B40"/>
    <mergeCell ref="A41:B41"/>
    <mergeCell ref="Y5:Y20"/>
    <mergeCell ref="Y3:Y4"/>
    <mergeCell ref="Q3:X3"/>
    <mergeCell ref="A5:A10"/>
    <mergeCell ref="A3:A4"/>
    <mergeCell ref="B3:B4"/>
    <mergeCell ref="A11:A16"/>
    <mergeCell ref="A18:B18"/>
    <mergeCell ref="A19:B19"/>
    <mergeCell ref="A20:B20"/>
    <mergeCell ref="C3:O3"/>
  </mergeCells>
  <phoneticPr fontId="2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="90" zoomScaleNormal="90" workbookViewId="0"/>
  </sheetViews>
  <sheetFormatPr defaultRowHeight="12.75" x14ac:dyDescent="0.2"/>
  <cols>
    <col min="1" max="1" width="13.85546875" customWidth="1"/>
    <col min="2" max="2" width="29.42578125" customWidth="1"/>
    <col min="3" max="15" width="9" customWidth="1"/>
    <col min="16" max="16" width="5" customWidth="1"/>
    <col min="17" max="17" width="10.140625" bestFit="1" customWidth="1"/>
    <col min="21" max="21" width="9.140625" customWidth="1"/>
    <col min="24" max="24" width="9.7109375" bestFit="1" customWidth="1"/>
    <col min="25" max="25" width="11" customWidth="1"/>
  </cols>
  <sheetData>
    <row r="1" spans="1:25" ht="15.75" x14ac:dyDescent="0.25">
      <c r="A1" s="1" t="s">
        <v>45</v>
      </c>
    </row>
    <row r="3" spans="1:25" ht="17.25" customHeight="1" x14ac:dyDescent="0.2">
      <c r="A3" s="200" t="s">
        <v>4</v>
      </c>
      <c r="B3" s="200" t="s">
        <v>5</v>
      </c>
      <c r="C3" s="235" t="s">
        <v>6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Q3" s="216" t="s">
        <v>9</v>
      </c>
      <c r="R3" s="216"/>
      <c r="S3" s="216"/>
      <c r="T3" s="216"/>
      <c r="U3" s="216"/>
      <c r="V3" s="216"/>
      <c r="W3" s="216"/>
      <c r="X3" s="216"/>
      <c r="Y3" s="223" t="s">
        <v>24</v>
      </c>
    </row>
    <row r="4" spans="1:25" ht="17.25" customHeight="1" x14ac:dyDescent="0.2">
      <c r="A4" s="200"/>
      <c r="B4" s="200"/>
      <c r="C4" s="43">
        <v>2005</v>
      </c>
      <c r="D4" s="43">
        <v>2006</v>
      </c>
      <c r="E4" s="43">
        <v>2007</v>
      </c>
      <c r="F4" s="43">
        <v>2008</v>
      </c>
      <c r="G4" s="43">
        <v>2009</v>
      </c>
      <c r="H4" s="43">
        <v>2010</v>
      </c>
      <c r="I4" s="43">
        <v>2011</v>
      </c>
      <c r="J4" s="43">
        <v>2012</v>
      </c>
      <c r="K4" s="43">
        <v>2013</v>
      </c>
      <c r="L4" s="43">
        <v>2014</v>
      </c>
      <c r="M4" s="43">
        <v>2015</v>
      </c>
      <c r="N4" s="43">
        <v>2016</v>
      </c>
      <c r="O4" s="80">
        <v>2017</v>
      </c>
      <c r="Q4" s="100" t="s">
        <v>78</v>
      </c>
      <c r="R4" s="44" t="s">
        <v>74</v>
      </c>
      <c r="S4" s="44" t="s">
        <v>75</v>
      </c>
      <c r="T4" s="44" t="s">
        <v>36</v>
      </c>
      <c r="U4" s="44" t="s">
        <v>11</v>
      </c>
      <c r="V4" s="44" t="s">
        <v>8</v>
      </c>
      <c r="W4" s="44" t="s">
        <v>73</v>
      </c>
      <c r="X4" s="80" t="s">
        <v>79</v>
      </c>
      <c r="Y4" s="224"/>
    </row>
    <row r="5" spans="1:25" ht="17.25" customHeight="1" x14ac:dyDescent="0.2">
      <c r="A5" s="201" t="s">
        <v>7</v>
      </c>
      <c r="B5" s="9" t="s">
        <v>20</v>
      </c>
      <c r="C5" s="141">
        <v>9.9304699999999997</v>
      </c>
      <c r="D5" s="141">
        <v>8.5314300000000003</v>
      </c>
      <c r="E5" s="141">
        <v>10.06518</v>
      </c>
      <c r="F5" s="141">
        <v>4.5222800000000003</v>
      </c>
      <c r="G5" s="141">
        <v>5.29535</v>
      </c>
      <c r="H5" s="141">
        <v>4.7973800000000004</v>
      </c>
      <c r="I5" s="141">
        <v>3.4213</v>
      </c>
      <c r="J5" s="141">
        <v>3.2197499999999999</v>
      </c>
      <c r="K5" s="141">
        <v>2.77189</v>
      </c>
      <c r="L5" s="142">
        <v>2.8148599999999999</v>
      </c>
      <c r="M5" s="142">
        <v>3.7042199999999998</v>
      </c>
      <c r="N5" s="142">
        <v>3.4025799999999999</v>
      </c>
      <c r="O5" s="143">
        <v>2.7761200000000001</v>
      </c>
      <c r="Q5" s="159">
        <f>(O5-N5)/N5</f>
        <v>-0.18411323172416219</v>
      </c>
      <c r="R5" s="23">
        <f t="shared" ref="R5:R16" si="0">(N5-M5)/M5</f>
        <v>-8.1431448456085201E-2</v>
      </c>
      <c r="S5" s="23">
        <f t="shared" ref="S5:S16" si="1">(N5-L5)/L5</f>
        <v>0.20879191149826282</v>
      </c>
      <c r="T5" s="23">
        <f t="shared" ref="T5:T16" si="2">(K5-C5)/C5</f>
        <v>-0.72087021057412182</v>
      </c>
      <c r="U5" s="23">
        <f t="shared" ref="U5:U16" si="3">(L5-C5)/C5</f>
        <v>-0.71654312434356082</v>
      </c>
      <c r="V5" s="23">
        <f t="shared" ref="V5:V16" si="4">(M5-C5)/C5</f>
        <v>-0.62698442269097032</v>
      </c>
      <c r="W5" s="23">
        <f t="shared" ref="W5:W16" si="5">(N5-C5)/C5</f>
        <v>-0.65735962144792737</v>
      </c>
      <c r="X5" s="160">
        <f>(O5-C5)/C5</f>
        <v>-0.72044424886233982</v>
      </c>
      <c r="Y5" s="220" t="s">
        <v>25</v>
      </c>
    </row>
    <row r="6" spans="1:25" ht="17.25" customHeight="1" x14ac:dyDescent="0.2">
      <c r="A6" s="202"/>
      <c r="B6" s="155" t="s">
        <v>21</v>
      </c>
      <c r="C6" s="141">
        <v>12.660010000000002</v>
      </c>
      <c r="D6" s="141">
        <v>11.60102</v>
      </c>
      <c r="E6" s="141">
        <v>6.3422900000000002</v>
      </c>
      <c r="F6" s="141">
        <v>10.327669999999999</v>
      </c>
      <c r="G6" s="141">
        <v>8.7736400000000003</v>
      </c>
      <c r="H6" s="141">
        <v>8.5604399999999998</v>
      </c>
      <c r="I6" s="141">
        <v>10.796620000000001</v>
      </c>
      <c r="J6" s="141">
        <v>9.1654</v>
      </c>
      <c r="K6" s="141">
        <v>7.0533099999999997</v>
      </c>
      <c r="L6" s="142">
        <v>6.1415899999999999</v>
      </c>
      <c r="M6" s="142">
        <v>7.8823299999999996</v>
      </c>
      <c r="N6" s="142">
        <v>8.2310800000000004</v>
      </c>
      <c r="O6" s="143">
        <v>7.2092999999999998</v>
      </c>
      <c r="Q6" s="159">
        <f t="shared" ref="Q6:Q14" si="6">(O6-N6)/N6</f>
        <v>-0.12413680829247201</v>
      </c>
      <c r="R6" s="23">
        <f t="shared" si="0"/>
        <v>4.4244531756473124E-2</v>
      </c>
      <c r="S6" s="23">
        <f t="shared" si="1"/>
        <v>0.34021971509006632</v>
      </c>
      <c r="T6" s="23">
        <f t="shared" si="2"/>
        <v>-0.44286694876228383</v>
      </c>
      <c r="U6" s="23">
        <f t="shared" si="3"/>
        <v>-0.51488268966612194</v>
      </c>
      <c r="V6" s="23">
        <f t="shared" si="4"/>
        <v>-0.37738358816462242</v>
      </c>
      <c r="W6" s="23">
        <f t="shared" si="5"/>
        <v>-0.34983621655907071</v>
      </c>
      <c r="X6" s="160">
        <f t="shared" ref="X6:X15" si="7">(O6-C6)/C6</f>
        <v>-0.4305454735027856</v>
      </c>
      <c r="Y6" s="221"/>
    </row>
    <row r="7" spans="1:25" ht="17.25" customHeight="1" x14ac:dyDescent="0.2">
      <c r="A7" s="202"/>
      <c r="B7" s="155" t="s">
        <v>38</v>
      </c>
      <c r="C7" s="141">
        <v>1.7579400000000001</v>
      </c>
      <c r="D7" s="141">
        <v>2.0596100000000002</v>
      </c>
      <c r="E7" s="141">
        <v>1.72295</v>
      </c>
      <c r="F7" s="141">
        <v>1.4407699999999999</v>
      </c>
      <c r="G7" s="141">
        <v>1.2589700000000001</v>
      </c>
      <c r="H7" s="141">
        <v>0.98988999999999994</v>
      </c>
      <c r="I7" s="141">
        <v>1.5865800000000001</v>
      </c>
      <c r="J7" s="141">
        <v>1.3708499999999999</v>
      </c>
      <c r="K7" s="141">
        <v>1.4771400000000001</v>
      </c>
      <c r="L7" s="142">
        <v>1.4395800000000001</v>
      </c>
      <c r="M7" s="142">
        <v>1.4305299999999999</v>
      </c>
      <c r="N7" s="142">
        <v>1.0300800000000001</v>
      </c>
      <c r="O7" s="143">
        <v>0.59766999999999992</v>
      </c>
      <c r="Q7" s="159">
        <f t="shared" si="6"/>
        <v>-0.41978292948120549</v>
      </c>
      <c r="R7" s="23">
        <f t="shared" si="0"/>
        <v>-0.27993121430518741</v>
      </c>
      <c r="S7" s="23">
        <f t="shared" si="1"/>
        <v>-0.28445796690701453</v>
      </c>
      <c r="T7" s="23">
        <f t="shared" si="2"/>
        <v>-0.15973241407556568</v>
      </c>
      <c r="U7" s="23">
        <f t="shared" si="3"/>
        <v>-0.18109833100105804</v>
      </c>
      <c r="V7" s="23">
        <f t="shared" si="4"/>
        <v>-0.18624640203875001</v>
      </c>
      <c r="W7" s="23">
        <f t="shared" si="5"/>
        <v>-0.414041434861258</v>
      </c>
      <c r="X7" s="160">
        <f t="shared" si="7"/>
        <v>-0.66001683788980292</v>
      </c>
      <c r="Y7" s="221"/>
    </row>
    <row r="8" spans="1:25" ht="17.25" customHeight="1" x14ac:dyDescent="0.2">
      <c r="A8" s="202"/>
      <c r="B8" s="8" t="s">
        <v>39</v>
      </c>
      <c r="C8" s="141">
        <v>0.69010000000000005</v>
      </c>
      <c r="D8" s="141">
        <v>0.80623999999999996</v>
      </c>
      <c r="E8" s="141">
        <v>0.82252000000000003</v>
      </c>
      <c r="F8" s="141">
        <v>0.8599</v>
      </c>
      <c r="G8" s="141">
        <v>0.82564000000000004</v>
      </c>
      <c r="H8" s="141">
        <v>1.01725</v>
      </c>
      <c r="I8" s="141">
        <v>1.0053000000000001</v>
      </c>
      <c r="J8" s="141">
        <v>1.00482</v>
      </c>
      <c r="K8" s="141">
        <v>1.01528</v>
      </c>
      <c r="L8" s="142">
        <v>0.88492000000000004</v>
      </c>
      <c r="M8" s="142">
        <v>0.75616000000000005</v>
      </c>
      <c r="N8" s="142">
        <v>0.81545000000000001</v>
      </c>
      <c r="O8" s="143">
        <v>0.89532</v>
      </c>
      <c r="Q8" s="159">
        <f t="shared" si="6"/>
        <v>9.7945919430989015E-2</v>
      </c>
      <c r="R8" s="23">
        <f t="shared" si="0"/>
        <v>7.8409331358442594E-2</v>
      </c>
      <c r="S8" s="23">
        <f t="shared" si="1"/>
        <v>-7.850427157257156E-2</v>
      </c>
      <c r="T8" s="23">
        <f t="shared" si="2"/>
        <v>0.47120707143892177</v>
      </c>
      <c r="U8" s="23">
        <f t="shared" si="3"/>
        <v>0.28230691204173303</v>
      </c>
      <c r="V8" s="23">
        <f t="shared" si="4"/>
        <v>9.5725257209100134E-2</v>
      </c>
      <c r="W8" s="23">
        <f t="shared" si="5"/>
        <v>0.18164034197942319</v>
      </c>
      <c r="X8" s="160">
        <f t="shared" si="7"/>
        <v>0.29737719171134608</v>
      </c>
      <c r="Y8" s="221"/>
    </row>
    <row r="9" spans="1:25" ht="17.25" customHeight="1" x14ac:dyDescent="0.2">
      <c r="A9" s="202"/>
      <c r="B9" s="155" t="s">
        <v>40</v>
      </c>
      <c r="C9" s="141">
        <v>0.94464999999999999</v>
      </c>
      <c r="D9" s="141">
        <v>1.1277300000000001</v>
      </c>
      <c r="E9" s="141">
        <v>0.94028999999999996</v>
      </c>
      <c r="F9" s="141">
        <v>0.71274000000000004</v>
      </c>
      <c r="G9" s="141">
        <v>0.72262000000000015</v>
      </c>
      <c r="H9" s="141">
        <v>0.81889000000000001</v>
      </c>
      <c r="I9" s="141">
        <v>0.90707000000000015</v>
      </c>
      <c r="J9" s="141">
        <v>0.67432999999999998</v>
      </c>
      <c r="K9" s="141">
        <v>0.73829</v>
      </c>
      <c r="L9" s="142">
        <v>0.71209999999999996</v>
      </c>
      <c r="M9" s="142">
        <v>0.55711999999999995</v>
      </c>
      <c r="N9" s="142">
        <v>0.59092</v>
      </c>
      <c r="O9" s="143">
        <v>0.61641000000000001</v>
      </c>
      <c r="Q9" s="159">
        <f t="shared" si="6"/>
        <v>4.3136126717660615E-2</v>
      </c>
      <c r="R9" s="23">
        <f t="shared" si="0"/>
        <v>6.0669155657668103E-2</v>
      </c>
      <c r="S9" s="23">
        <f t="shared" si="1"/>
        <v>-0.170172728549361</v>
      </c>
      <c r="T9" s="23">
        <f t="shared" si="2"/>
        <v>-0.21845127825120414</v>
      </c>
      <c r="U9" s="23">
        <f t="shared" si="3"/>
        <v>-0.24617583231884829</v>
      </c>
      <c r="V9" s="23">
        <f t="shared" si="4"/>
        <v>-0.41023659556449482</v>
      </c>
      <c r="W9" s="23">
        <f t="shared" si="5"/>
        <v>-0.3744561477796009</v>
      </c>
      <c r="X9" s="160">
        <f t="shared" si="7"/>
        <v>-0.34747260890276821</v>
      </c>
      <c r="Y9" s="221"/>
    </row>
    <row r="10" spans="1:25" ht="17.25" customHeight="1" x14ac:dyDescent="0.2">
      <c r="A10" s="203"/>
      <c r="B10" s="10" t="s">
        <v>26</v>
      </c>
      <c r="C10" s="40">
        <f t="shared" ref="C10:O10" si="8">SUM(C5:C9)</f>
        <v>25.983170000000001</v>
      </c>
      <c r="D10" s="40">
        <f t="shared" si="8"/>
        <v>24.126029999999997</v>
      </c>
      <c r="E10" s="40">
        <f t="shared" si="8"/>
        <v>19.893230000000003</v>
      </c>
      <c r="F10" s="40">
        <f t="shared" si="8"/>
        <v>17.86336</v>
      </c>
      <c r="G10" s="40">
        <f t="shared" si="8"/>
        <v>16.87622</v>
      </c>
      <c r="H10" s="40">
        <f t="shared" si="8"/>
        <v>16.18385</v>
      </c>
      <c r="I10" s="40">
        <f t="shared" si="8"/>
        <v>17.716870000000004</v>
      </c>
      <c r="J10" s="40">
        <f t="shared" si="8"/>
        <v>15.43515</v>
      </c>
      <c r="K10" s="40">
        <f t="shared" si="8"/>
        <v>13.055909999999999</v>
      </c>
      <c r="L10" s="40">
        <f t="shared" si="8"/>
        <v>11.993049999999998</v>
      </c>
      <c r="M10" s="40">
        <f t="shared" si="8"/>
        <v>14.330359999999997</v>
      </c>
      <c r="N10" s="40">
        <f t="shared" si="8"/>
        <v>14.070110000000001</v>
      </c>
      <c r="O10" s="40">
        <f t="shared" si="8"/>
        <v>12.094819999999999</v>
      </c>
      <c r="Q10" s="89">
        <f t="shared" si="6"/>
        <v>-0.14038909432833166</v>
      </c>
      <c r="R10" s="83">
        <f t="shared" si="0"/>
        <v>-1.8160744042717399E-2</v>
      </c>
      <c r="S10" s="83">
        <f t="shared" si="1"/>
        <v>0.17318863841975171</v>
      </c>
      <c r="T10" s="83">
        <f t="shared" si="2"/>
        <v>-0.49752435903702286</v>
      </c>
      <c r="U10" s="83">
        <f t="shared" si="3"/>
        <v>-0.53843006838657492</v>
      </c>
      <c r="V10" s="83">
        <f t="shared" si="4"/>
        <v>-0.44847530151247916</v>
      </c>
      <c r="W10" s="83">
        <f t="shared" si="5"/>
        <v>-0.45849140039494796</v>
      </c>
      <c r="X10" s="82">
        <f t="shared" si="7"/>
        <v>-0.53451330226450433</v>
      </c>
      <c r="Y10" s="221"/>
    </row>
    <row r="11" spans="1:25" ht="17.25" customHeight="1" x14ac:dyDescent="0.2">
      <c r="A11" s="232" t="s">
        <v>30</v>
      </c>
      <c r="B11" s="8" t="s">
        <v>10</v>
      </c>
      <c r="C11" s="141">
        <v>0.10208</v>
      </c>
      <c r="D11" s="141">
        <v>7.46E-2</v>
      </c>
      <c r="E11" s="141">
        <v>0.13325000000000001</v>
      </c>
      <c r="F11" s="141">
        <v>0.13441</v>
      </c>
      <c r="G11" s="141">
        <v>2.2070000000000003E-2</v>
      </c>
      <c r="H11" s="141">
        <v>2.3850000000000003E-2</v>
      </c>
      <c r="I11" s="141">
        <v>0.31068000000000001</v>
      </c>
      <c r="J11" s="141">
        <v>2.2010000000000002E-2</v>
      </c>
      <c r="K11" s="141">
        <v>2.2839999999999999E-2</v>
      </c>
      <c r="L11" s="142">
        <v>2.6409999999999999E-2</v>
      </c>
      <c r="M11" s="142">
        <v>2.3E-2</v>
      </c>
      <c r="N11" s="142">
        <v>2.9420000000000002E-2</v>
      </c>
      <c r="O11" s="143">
        <v>2.6210000000000001E-2</v>
      </c>
      <c r="Q11" s="159">
        <f t="shared" si="6"/>
        <v>-0.10910944935418086</v>
      </c>
      <c r="R11" s="23">
        <f t="shared" si="0"/>
        <v>0.27913043478260879</v>
      </c>
      <c r="S11" s="23">
        <f t="shared" si="1"/>
        <v>0.11397198031048854</v>
      </c>
      <c r="T11" s="23">
        <f t="shared" si="2"/>
        <v>-0.77625391849529779</v>
      </c>
      <c r="U11" s="23">
        <f t="shared" si="3"/>
        <v>-0.74128134796238243</v>
      </c>
      <c r="V11" s="23">
        <f t="shared" si="4"/>
        <v>-0.77468652037617558</v>
      </c>
      <c r="W11" s="23">
        <f t="shared" si="5"/>
        <v>-0.71179467084639503</v>
      </c>
      <c r="X11" s="160">
        <f t="shared" si="7"/>
        <v>-0.7432405956112853</v>
      </c>
      <c r="Y11" s="221"/>
    </row>
    <row r="12" spans="1:25" ht="17.25" customHeight="1" x14ac:dyDescent="0.2">
      <c r="A12" s="233"/>
      <c r="B12" s="8" t="s">
        <v>28</v>
      </c>
      <c r="C12" s="141">
        <v>8.9429999999999996E-2</v>
      </c>
      <c r="D12" s="141">
        <v>7.5549999999999992E-2</v>
      </c>
      <c r="E12" s="141">
        <v>8.0049999999999996E-2</v>
      </c>
      <c r="F12" s="141">
        <v>8.1750000000000003E-2</v>
      </c>
      <c r="G12" s="141">
        <v>5.5069999999999994E-2</v>
      </c>
      <c r="H12" s="141">
        <v>6.6500000000000004E-2</v>
      </c>
      <c r="I12" s="141">
        <v>6.8379999999999996E-2</v>
      </c>
      <c r="J12" s="141">
        <v>7.1350000000000011E-2</v>
      </c>
      <c r="K12" s="141">
        <v>7.2580000000000006E-2</v>
      </c>
      <c r="L12" s="142">
        <v>7.9630000000000006E-2</v>
      </c>
      <c r="M12" s="142">
        <v>8.3220000000000016E-2</v>
      </c>
      <c r="N12" s="142">
        <v>8.7899999999999992E-2</v>
      </c>
      <c r="O12" s="143">
        <v>9.3209999999999987E-2</v>
      </c>
      <c r="Q12" s="159">
        <f t="shared" si="6"/>
        <v>6.0409556313993126E-2</v>
      </c>
      <c r="R12" s="23">
        <f t="shared" si="0"/>
        <v>5.6236481614996094E-2</v>
      </c>
      <c r="S12" s="23">
        <f t="shared" si="1"/>
        <v>0.10385533090543746</v>
      </c>
      <c r="T12" s="23">
        <f t="shared" si="2"/>
        <v>-0.18841552051884145</v>
      </c>
      <c r="U12" s="23">
        <f t="shared" si="3"/>
        <v>-0.10958291401095818</v>
      </c>
      <c r="V12" s="23">
        <f t="shared" si="4"/>
        <v>-6.9439785306943752E-2</v>
      </c>
      <c r="W12" s="23">
        <f t="shared" si="5"/>
        <v>-1.7108352901710876E-2</v>
      </c>
      <c r="X12" s="160">
        <f t="shared" si="7"/>
        <v>4.2267695404226681E-2</v>
      </c>
      <c r="Y12" s="221"/>
    </row>
    <row r="13" spans="1:25" s="6" customFormat="1" ht="17.25" customHeight="1" x14ac:dyDescent="0.2">
      <c r="A13" s="234"/>
      <c r="B13" s="10" t="s">
        <v>26</v>
      </c>
      <c r="C13" s="40">
        <f>SUM(C11:C12)</f>
        <v>0.19151000000000001</v>
      </c>
      <c r="D13" s="40">
        <f t="shared" ref="D13:L13" si="9">SUM(D11:D12)</f>
        <v>0.15015000000000001</v>
      </c>
      <c r="E13" s="40">
        <f t="shared" si="9"/>
        <v>0.21329999999999999</v>
      </c>
      <c r="F13" s="40">
        <f t="shared" si="9"/>
        <v>0.21616000000000002</v>
      </c>
      <c r="G13" s="40">
        <f t="shared" si="9"/>
        <v>7.714E-2</v>
      </c>
      <c r="H13" s="40">
        <f t="shared" si="9"/>
        <v>9.0350000000000014E-2</v>
      </c>
      <c r="I13" s="40">
        <f t="shared" si="9"/>
        <v>0.37906000000000001</v>
      </c>
      <c r="J13" s="40">
        <f t="shared" si="9"/>
        <v>9.3360000000000012E-2</v>
      </c>
      <c r="K13" s="40">
        <f t="shared" si="9"/>
        <v>9.5420000000000005E-2</v>
      </c>
      <c r="L13" s="40">
        <f t="shared" si="9"/>
        <v>0.10604000000000001</v>
      </c>
      <c r="M13" s="40">
        <f>SUM(M11:M12)</f>
        <v>0.10622000000000001</v>
      </c>
      <c r="N13" s="40">
        <f>SUM(N11:N12)</f>
        <v>0.11731999999999999</v>
      </c>
      <c r="O13" s="40">
        <f>SUM(O11:O12)</f>
        <v>0.11941999999999998</v>
      </c>
      <c r="P13" s="161"/>
      <c r="Q13" s="89">
        <f t="shared" si="6"/>
        <v>1.7899761336515434E-2</v>
      </c>
      <c r="R13" s="83">
        <f t="shared" si="0"/>
        <v>0.10450009414422881</v>
      </c>
      <c r="S13" s="83">
        <f t="shared" si="1"/>
        <v>0.10637495284798174</v>
      </c>
      <c r="T13" s="83">
        <f t="shared" si="2"/>
        <v>-0.50174925591352937</v>
      </c>
      <c r="U13" s="83">
        <f t="shared" si="3"/>
        <v>-0.44629523262492821</v>
      </c>
      <c r="V13" s="83">
        <f t="shared" si="4"/>
        <v>-0.44535533392512139</v>
      </c>
      <c r="W13" s="83">
        <f t="shared" si="5"/>
        <v>-0.38739491410370225</v>
      </c>
      <c r="X13" s="82">
        <f t="shared" si="7"/>
        <v>-0.37642942927262296</v>
      </c>
      <c r="Y13" s="221"/>
    </row>
    <row r="14" spans="1:25" ht="17.25" customHeight="1" x14ac:dyDescent="0.2">
      <c r="A14" s="217" t="s">
        <v>1</v>
      </c>
      <c r="B14" s="217"/>
      <c r="C14" s="141">
        <v>1.7984899999999999</v>
      </c>
      <c r="D14" s="141">
        <v>1.6282099999999999</v>
      </c>
      <c r="E14" s="141">
        <v>1.97173</v>
      </c>
      <c r="F14" s="141">
        <v>1.7177</v>
      </c>
      <c r="G14" s="141">
        <v>1.9459200000000001</v>
      </c>
      <c r="H14" s="141">
        <v>1.9457900000000001</v>
      </c>
      <c r="I14" s="141">
        <v>1.88785</v>
      </c>
      <c r="J14" s="141">
        <v>1.8023899999999999</v>
      </c>
      <c r="K14" s="141">
        <v>1.8930099999999999</v>
      </c>
      <c r="L14" s="142">
        <v>1.5986899999999999</v>
      </c>
      <c r="M14" s="142">
        <v>0.80408999999999997</v>
      </c>
      <c r="N14" s="142">
        <v>0.91981999999999997</v>
      </c>
      <c r="O14" s="143">
        <v>0.96245999999999998</v>
      </c>
      <c r="Q14" s="159">
        <f t="shared" si="6"/>
        <v>4.635689591441805E-2</v>
      </c>
      <c r="R14" s="23">
        <f t="shared" si="0"/>
        <v>0.14392667487470309</v>
      </c>
      <c r="S14" s="23">
        <f t="shared" si="1"/>
        <v>-0.42464142516685538</v>
      </c>
      <c r="T14" s="23">
        <f t="shared" si="2"/>
        <v>5.2555199083675716E-2</v>
      </c>
      <c r="U14" s="23">
        <f t="shared" si="3"/>
        <v>-0.11109319484678813</v>
      </c>
      <c r="V14" s="23">
        <f t="shared" si="4"/>
        <v>-0.55290827305128187</v>
      </c>
      <c r="W14" s="23">
        <f t="shared" si="5"/>
        <v>-0.48855984742756425</v>
      </c>
      <c r="X14" s="160">
        <f t="shared" si="7"/>
        <v>-0.46485106950830973</v>
      </c>
      <c r="Y14" s="221"/>
    </row>
    <row r="15" spans="1:25" ht="17.25" customHeight="1" x14ac:dyDescent="0.2">
      <c r="A15" s="218" t="s">
        <v>2</v>
      </c>
      <c r="B15" s="218"/>
      <c r="C15" s="141">
        <v>1.7099999999999999E-3</v>
      </c>
      <c r="D15" s="141">
        <v>1.5499999999999999E-3</v>
      </c>
      <c r="E15" s="141">
        <v>3.6999999999999999E-4</v>
      </c>
      <c r="F15" s="141">
        <v>4.1000000000000005E-4</v>
      </c>
      <c r="G15" s="141">
        <v>4.2000000000000002E-4</v>
      </c>
      <c r="H15" s="141">
        <v>7.7000000000000007E-4</v>
      </c>
      <c r="I15" s="141">
        <v>2.1299999999999999E-3</v>
      </c>
      <c r="J15" s="141">
        <v>5.0000000000000001E-4</v>
      </c>
      <c r="K15" s="141">
        <v>4.0000000000000002E-4</v>
      </c>
      <c r="L15" s="142">
        <v>1.5000000000000001E-4</v>
      </c>
      <c r="M15" s="142">
        <v>4.0000000000000002E-4</v>
      </c>
      <c r="N15" s="142">
        <v>1.6000000000000001E-4</v>
      </c>
      <c r="O15" s="143">
        <v>2.2999999999999998E-4</v>
      </c>
      <c r="Q15" s="159">
        <f>(O15-N15)/N15</f>
        <v>0.43749999999999978</v>
      </c>
      <c r="R15" s="23">
        <f t="shared" si="0"/>
        <v>-0.6</v>
      </c>
      <c r="S15" s="23">
        <f t="shared" si="1"/>
        <v>6.6666666666666652E-2</v>
      </c>
      <c r="T15" s="23">
        <f t="shared" si="2"/>
        <v>-0.76608187134502925</v>
      </c>
      <c r="U15" s="23">
        <f t="shared" si="3"/>
        <v>-0.91228070175438603</v>
      </c>
      <c r="V15" s="23">
        <f t="shared" si="4"/>
        <v>-0.76608187134502925</v>
      </c>
      <c r="W15" s="23">
        <f t="shared" si="5"/>
        <v>-0.9064327485380117</v>
      </c>
      <c r="X15" s="160">
        <f t="shared" si="7"/>
        <v>-0.86549707602339188</v>
      </c>
      <c r="Y15" s="221"/>
    </row>
    <row r="16" spans="1:25" ht="17.25" customHeight="1" x14ac:dyDescent="0.25">
      <c r="A16" s="215" t="s">
        <v>27</v>
      </c>
      <c r="B16" s="215"/>
      <c r="C16" s="42">
        <f t="shared" ref="C16:N16" si="10">C10+C13+C14+C15</f>
        <v>27.974880000000002</v>
      </c>
      <c r="D16" s="42">
        <f t="shared" si="10"/>
        <v>25.905939999999998</v>
      </c>
      <c r="E16" s="42">
        <f t="shared" si="10"/>
        <v>22.078630000000004</v>
      </c>
      <c r="F16" s="42">
        <f t="shared" si="10"/>
        <v>19.797629999999998</v>
      </c>
      <c r="G16" s="42">
        <f t="shared" si="10"/>
        <v>18.899699999999999</v>
      </c>
      <c r="H16" s="42">
        <f t="shared" si="10"/>
        <v>18.220759999999999</v>
      </c>
      <c r="I16" s="42">
        <f t="shared" si="10"/>
        <v>19.985910000000004</v>
      </c>
      <c r="J16" s="42">
        <f t="shared" si="10"/>
        <v>17.331399999999999</v>
      </c>
      <c r="K16" s="42">
        <f t="shared" si="10"/>
        <v>15.044740000000001</v>
      </c>
      <c r="L16" s="42">
        <f t="shared" si="10"/>
        <v>13.697929999999998</v>
      </c>
      <c r="M16" s="42">
        <f t="shared" si="10"/>
        <v>15.241069999999999</v>
      </c>
      <c r="N16" s="42">
        <f t="shared" si="10"/>
        <v>15.10741</v>
      </c>
      <c r="O16" s="42">
        <f>O10+O13+O14+O15</f>
        <v>13.176929999999999</v>
      </c>
      <c r="Q16" s="89">
        <f>(O16-N16)/N16</f>
        <v>-0.12778365053970211</v>
      </c>
      <c r="R16" s="51">
        <f t="shared" si="0"/>
        <v>-8.7697254851528805E-3</v>
      </c>
      <c r="S16" s="51">
        <f t="shared" si="1"/>
        <v>0.1028972990809562</v>
      </c>
      <c r="T16" s="50">
        <f t="shared" si="2"/>
        <v>-0.46220537853960414</v>
      </c>
      <c r="U16" s="50">
        <f t="shared" si="3"/>
        <v>-0.51034892732337023</v>
      </c>
      <c r="V16" s="50">
        <f t="shared" si="4"/>
        <v>-0.45518729660323842</v>
      </c>
      <c r="W16" s="50">
        <f t="shared" si="5"/>
        <v>-0.45996515445285202</v>
      </c>
      <c r="X16" s="101">
        <f>(O16-C16)/C16</f>
        <v>-0.52897277843551083</v>
      </c>
      <c r="Y16" s="222"/>
    </row>
    <row r="17" spans="1:21" ht="17.25" customHeight="1" x14ac:dyDescent="0.2">
      <c r="A17" s="7" t="s">
        <v>17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4"/>
      <c r="Q17" s="4"/>
      <c r="R17" s="4"/>
      <c r="S17" s="4"/>
      <c r="T17" s="4"/>
      <c r="U17" s="5"/>
    </row>
    <row r="18" spans="1:21" ht="17.25" customHeight="1" x14ac:dyDescent="0.2">
      <c r="L18" s="47"/>
      <c r="N18" s="46"/>
      <c r="S18" s="12"/>
      <c r="T18" s="12"/>
    </row>
    <row r="19" spans="1:21" ht="17.25" customHeight="1" x14ac:dyDescent="0.25">
      <c r="A19" s="1" t="s">
        <v>46</v>
      </c>
      <c r="L19" s="47"/>
    </row>
    <row r="20" spans="1:21" ht="17.25" customHeight="1" x14ac:dyDescent="0.2"/>
    <row r="21" spans="1:21" ht="17.25" customHeight="1" x14ac:dyDescent="0.2">
      <c r="A21" s="200" t="s">
        <v>4</v>
      </c>
      <c r="B21" s="200" t="s">
        <v>5</v>
      </c>
      <c r="C21" s="216" t="s">
        <v>16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21" ht="17.25" customHeight="1" x14ac:dyDescent="0.2">
      <c r="A22" s="200"/>
      <c r="B22" s="200"/>
      <c r="C22" s="43">
        <v>2005</v>
      </c>
      <c r="D22" s="43">
        <v>2006</v>
      </c>
      <c r="E22" s="43">
        <v>2007</v>
      </c>
      <c r="F22" s="43">
        <v>2008</v>
      </c>
      <c r="G22" s="43">
        <v>2009</v>
      </c>
      <c r="H22" s="43">
        <v>2010</v>
      </c>
      <c r="I22" s="43">
        <v>2011</v>
      </c>
      <c r="J22" s="43">
        <v>2012</v>
      </c>
      <c r="K22" s="43">
        <v>2013</v>
      </c>
      <c r="L22" s="43">
        <v>2014</v>
      </c>
      <c r="M22" s="43">
        <v>2015</v>
      </c>
      <c r="N22" s="43">
        <v>2016</v>
      </c>
      <c r="O22" s="80">
        <v>2017</v>
      </c>
      <c r="Q22" s="113"/>
      <c r="R22" s="113"/>
      <c r="S22" s="113"/>
      <c r="T22" s="113"/>
      <c r="U22" s="113"/>
    </row>
    <row r="23" spans="1:21" ht="17.25" customHeight="1" x14ac:dyDescent="0.2">
      <c r="A23" s="225" t="s">
        <v>7</v>
      </c>
      <c r="B23" s="9" t="s">
        <v>20</v>
      </c>
      <c r="C23" s="23">
        <f t="shared" ref="C23:M23" si="11">C5/C$16</f>
        <v>0.35497810893201326</v>
      </c>
      <c r="D23" s="23">
        <f t="shared" si="11"/>
        <v>0.32932331349489735</v>
      </c>
      <c r="E23" s="23">
        <f t="shared" si="11"/>
        <v>0.45587882943823949</v>
      </c>
      <c r="F23" s="23">
        <f t="shared" si="11"/>
        <v>0.22842532161677942</v>
      </c>
      <c r="G23" s="23">
        <f t="shared" si="11"/>
        <v>0.28018169600575671</v>
      </c>
      <c r="H23" s="23">
        <f t="shared" si="11"/>
        <v>0.2632919812345918</v>
      </c>
      <c r="I23" s="23">
        <f t="shared" si="11"/>
        <v>0.17118560025537988</v>
      </c>
      <c r="J23" s="23">
        <f t="shared" si="11"/>
        <v>0.18577552880898254</v>
      </c>
      <c r="K23" s="23">
        <f t="shared" si="11"/>
        <v>0.18424313082180216</v>
      </c>
      <c r="L23" s="23">
        <f t="shared" si="11"/>
        <v>0.2054952828639072</v>
      </c>
      <c r="M23" s="23">
        <f t="shared" si="11"/>
        <v>0.24304199114629091</v>
      </c>
      <c r="N23" s="23">
        <f t="shared" ref="N23:O23" si="12">N5/N$16</f>
        <v>0.22522589907866405</v>
      </c>
      <c r="O23" s="23">
        <f t="shared" si="12"/>
        <v>0.21068033297589048</v>
      </c>
      <c r="Q23" s="113"/>
      <c r="R23" s="113"/>
      <c r="S23" s="113"/>
      <c r="T23" s="113"/>
      <c r="U23" s="113"/>
    </row>
    <row r="24" spans="1:21" ht="17.25" customHeight="1" x14ac:dyDescent="0.2">
      <c r="A24" s="226"/>
      <c r="B24" s="155" t="s">
        <v>21</v>
      </c>
      <c r="C24" s="23">
        <f t="shared" ref="C24:M24" si="13">C6/C$16</f>
        <v>0.4525492155819793</v>
      </c>
      <c r="D24" s="23">
        <f t="shared" si="13"/>
        <v>0.44781312702800985</v>
      </c>
      <c r="E24" s="23">
        <f t="shared" si="13"/>
        <v>0.2872592185294105</v>
      </c>
      <c r="F24" s="23">
        <f t="shared" si="13"/>
        <v>0.52166193630247659</v>
      </c>
      <c r="G24" s="23">
        <f t="shared" si="13"/>
        <v>0.46422112520304559</v>
      </c>
      <c r="H24" s="23">
        <f t="shared" si="13"/>
        <v>0.46981794392769571</v>
      </c>
      <c r="I24" s="23">
        <f t="shared" si="13"/>
        <v>0.54021157905744588</v>
      </c>
      <c r="J24" s="23">
        <f t="shared" si="13"/>
        <v>0.52883206203768884</v>
      </c>
      <c r="K24" s="23">
        <f t="shared" si="13"/>
        <v>0.46882232594248885</v>
      </c>
      <c r="L24" s="23">
        <f t="shared" si="13"/>
        <v>0.4483589856277555</v>
      </c>
      <c r="M24" s="23">
        <f t="shared" si="13"/>
        <v>0.51717694361353894</v>
      </c>
      <c r="N24" s="23">
        <f t="shared" ref="N24:O24" si="14">N6/N$16</f>
        <v>0.54483726859865456</v>
      </c>
      <c r="O24" s="23">
        <f t="shared" si="14"/>
        <v>0.54711529923889712</v>
      </c>
      <c r="Q24" s="113"/>
      <c r="R24" s="113"/>
      <c r="S24" s="113"/>
      <c r="T24" s="113"/>
      <c r="U24" s="113"/>
    </row>
    <row r="25" spans="1:21" ht="17.25" customHeight="1" x14ac:dyDescent="0.2">
      <c r="A25" s="226"/>
      <c r="B25" s="155" t="s">
        <v>38</v>
      </c>
      <c r="C25" s="23">
        <f t="shared" ref="C25:M25" si="15">C7/C$16</f>
        <v>6.2839947838918345E-2</v>
      </c>
      <c r="D25" s="23">
        <f t="shared" si="15"/>
        <v>7.9503388026066629E-2</v>
      </c>
      <c r="E25" s="23">
        <f t="shared" si="15"/>
        <v>7.8036997766618654E-2</v>
      </c>
      <c r="F25" s="23">
        <f t="shared" si="15"/>
        <v>7.277487254787568E-2</v>
      </c>
      <c r="G25" s="23">
        <f t="shared" si="15"/>
        <v>6.6613226664973532E-2</v>
      </c>
      <c r="H25" s="23">
        <f t="shared" si="15"/>
        <v>5.4327591165242287E-2</v>
      </c>
      <c r="I25" s="23">
        <f t="shared" si="15"/>
        <v>7.9384926680846651E-2</v>
      </c>
      <c r="J25" s="23">
        <f t="shared" si="15"/>
        <v>7.9096322282100701E-2</v>
      </c>
      <c r="K25" s="23">
        <f t="shared" si="15"/>
        <v>9.8183152384155523E-2</v>
      </c>
      <c r="L25" s="23">
        <f t="shared" si="15"/>
        <v>0.1050947113906992</v>
      </c>
      <c r="M25" s="23">
        <f t="shared" si="15"/>
        <v>9.3860207977523882E-2</v>
      </c>
      <c r="N25" s="23">
        <f t="shared" ref="N25:O25" si="16">N7/N$16</f>
        <v>6.8183758830931321E-2</v>
      </c>
      <c r="O25" s="23">
        <f t="shared" si="16"/>
        <v>4.5357302497622737E-2</v>
      </c>
      <c r="Q25" s="113"/>
      <c r="R25" s="113"/>
      <c r="S25" s="113"/>
      <c r="T25" s="113"/>
      <c r="U25" s="113"/>
    </row>
    <row r="26" spans="1:21" ht="17.25" customHeight="1" x14ac:dyDescent="0.2">
      <c r="A26" s="226"/>
      <c r="B26" s="8" t="s">
        <v>39</v>
      </c>
      <c r="C26" s="23">
        <f t="shared" ref="C26:M26" si="17">C8/C$16</f>
        <v>2.4668559793643439E-2</v>
      </c>
      <c r="D26" s="23">
        <f t="shared" si="17"/>
        <v>3.1121819937821212E-2</v>
      </c>
      <c r="E26" s="23">
        <f t="shared" si="17"/>
        <v>3.7254123104558563E-2</v>
      </c>
      <c r="F26" s="23">
        <f t="shared" si="17"/>
        <v>4.3434491906354449E-2</v>
      </c>
      <c r="G26" s="23">
        <f t="shared" si="17"/>
        <v>4.368534950290217E-2</v>
      </c>
      <c r="H26" s="23">
        <f t="shared" si="17"/>
        <v>5.5829175072829015E-2</v>
      </c>
      <c r="I26" s="23">
        <f t="shared" si="17"/>
        <v>5.0300436657625291E-2</v>
      </c>
      <c r="J26" s="23">
        <f t="shared" si="17"/>
        <v>5.7976851264179473E-2</v>
      </c>
      <c r="K26" s="23">
        <f t="shared" si="17"/>
        <v>6.7484050904169826E-2</v>
      </c>
      <c r="L26" s="23">
        <f t="shared" si="17"/>
        <v>6.4602461831824234E-2</v>
      </c>
      <c r="M26" s="23">
        <f t="shared" si="17"/>
        <v>4.9613314550750055E-2</v>
      </c>
      <c r="N26" s="23">
        <f t="shared" ref="N26:O26" si="18">N8/N$16</f>
        <v>5.3976823293999436E-2</v>
      </c>
      <c r="O26" s="23">
        <f t="shared" si="18"/>
        <v>6.7946023846222156E-2</v>
      </c>
      <c r="Q26" s="113"/>
      <c r="R26" s="169"/>
      <c r="S26" s="169"/>
      <c r="T26" s="113"/>
      <c r="U26" s="113"/>
    </row>
    <row r="27" spans="1:21" ht="17.25" customHeight="1" x14ac:dyDescent="0.2">
      <c r="A27" s="226"/>
      <c r="B27" s="155" t="s">
        <v>40</v>
      </c>
      <c r="C27" s="23">
        <f t="shared" ref="C27:M27" si="19">C9/C$16</f>
        <v>3.3767794535669138E-2</v>
      </c>
      <c r="D27" s="23">
        <f t="shared" si="19"/>
        <v>4.3531715120161643E-2</v>
      </c>
      <c r="E27" s="23">
        <f t="shared" si="19"/>
        <v>4.2588240302953571E-2</v>
      </c>
      <c r="F27" s="23">
        <f t="shared" si="19"/>
        <v>3.6001278940964151E-2</v>
      </c>
      <c r="G27" s="23">
        <f t="shared" si="19"/>
        <v>3.8234469330201019E-2</v>
      </c>
      <c r="H27" s="23">
        <f t="shared" si="19"/>
        <v>4.4942691742825218E-2</v>
      </c>
      <c r="I27" s="23">
        <f t="shared" si="19"/>
        <v>4.5385474066479831E-2</v>
      </c>
      <c r="J27" s="23">
        <f t="shared" si="19"/>
        <v>3.8907993583899743E-2</v>
      </c>
      <c r="K27" s="23">
        <f t="shared" si="19"/>
        <v>4.9072965036285103E-2</v>
      </c>
      <c r="L27" s="23">
        <f t="shared" si="19"/>
        <v>5.1985957002262391E-2</v>
      </c>
      <c r="M27" s="23">
        <f t="shared" si="19"/>
        <v>3.6553864000362181E-2</v>
      </c>
      <c r="N27" s="23">
        <f t="shared" ref="N27:O27" si="20">N9/N$16</f>
        <v>3.9114580196075964E-2</v>
      </c>
      <c r="O27" s="23">
        <f t="shared" si="20"/>
        <v>4.6779485054561275E-2</v>
      </c>
      <c r="Q27" s="113"/>
      <c r="R27" s="113"/>
      <c r="S27" s="113"/>
      <c r="T27" s="113"/>
      <c r="U27" s="113"/>
    </row>
    <row r="28" spans="1:21" ht="17.25" customHeight="1" x14ac:dyDescent="0.2">
      <c r="A28" s="227"/>
      <c r="B28" s="10" t="s">
        <v>26</v>
      </c>
      <c r="C28" s="137">
        <f t="shared" ref="C28:M28" si="21">C10/C$16</f>
        <v>0.92880362668222349</v>
      </c>
      <c r="D28" s="137">
        <f t="shared" si="21"/>
        <v>0.93129336360695647</v>
      </c>
      <c r="E28" s="137">
        <f t="shared" si="21"/>
        <v>0.90101740914178097</v>
      </c>
      <c r="F28" s="137">
        <f t="shared" si="21"/>
        <v>0.90229790131445031</v>
      </c>
      <c r="G28" s="137">
        <f t="shared" si="21"/>
        <v>0.89293586670687897</v>
      </c>
      <c r="H28" s="137">
        <f t="shared" si="21"/>
        <v>0.88820938314318398</v>
      </c>
      <c r="I28" s="137">
        <f t="shared" si="21"/>
        <v>0.88646801671777764</v>
      </c>
      <c r="J28" s="137">
        <f t="shared" si="21"/>
        <v>0.89058875797685133</v>
      </c>
      <c r="K28" s="137">
        <f t="shared" si="21"/>
        <v>0.86780562508890136</v>
      </c>
      <c r="L28" s="137">
        <f t="shared" si="21"/>
        <v>0.87553739871644842</v>
      </c>
      <c r="M28" s="137">
        <f t="shared" si="21"/>
        <v>0.94024632128846586</v>
      </c>
      <c r="N28" s="137">
        <f t="shared" ref="N28:O28" si="22">N10/N$16</f>
        <v>0.93133832999832544</v>
      </c>
      <c r="O28" s="137">
        <f t="shared" si="22"/>
        <v>0.9178784436131936</v>
      </c>
      <c r="Q28" s="113"/>
      <c r="R28" s="113"/>
      <c r="S28" s="113"/>
      <c r="T28" s="113"/>
      <c r="U28" s="113"/>
    </row>
    <row r="29" spans="1:21" ht="17.25" customHeight="1" x14ac:dyDescent="0.2">
      <c r="A29" s="204" t="s">
        <v>30</v>
      </c>
      <c r="B29" s="8" t="s">
        <v>10</v>
      </c>
      <c r="C29" s="23">
        <f t="shared" ref="C29:M29" si="23">C11/C$16</f>
        <v>3.6489879491887005E-3</v>
      </c>
      <c r="D29" s="23">
        <f t="shared" si="23"/>
        <v>2.8796484512818299E-3</v>
      </c>
      <c r="E29" s="23">
        <f t="shared" si="23"/>
        <v>6.0352476580295055E-3</v>
      </c>
      <c r="F29" s="23">
        <f t="shared" si="23"/>
        <v>6.7891964846297269E-3</v>
      </c>
      <c r="G29" s="23">
        <f t="shared" si="23"/>
        <v>1.1677434033344446E-3</v>
      </c>
      <c r="H29" s="23">
        <f t="shared" si="23"/>
        <v>1.308946498389749E-3</v>
      </c>
      <c r="I29" s="23">
        <f t="shared" si="23"/>
        <v>1.5544951418274172E-2</v>
      </c>
      <c r="J29" s="23">
        <f t="shared" si="23"/>
        <v>1.269949340503364E-3</v>
      </c>
      <c r="K29" s="23">
        <f t="shared" si="23"/>
        <v>1.5181385653723492E-3</v>
      </c>
      <c r="L29" s="23">
        <f t="shared" si="23"/>
        <v>1.9280285415387583E-3</v>
      </c>
      <c r="M29" s="23">
        <f t="shared" si="23"/>
        <v>1.5090803992108166E-3</v>
      </c>
      <c r="N29" s="23">
        <f t="shared" ref="N29:O29" si="24">N11/N$16</f>
        <v>1.9473887317548145E-3</v>
      </c>
      <c r="O29" s="23">
        <f t="shared" si="24"/>
        <v>1.989082434224057E-3</v>
      </c>
      <c r="Q29" s="113"/>
      <c r="R29" s="113"/>
      <c r="S29" s="113"/>
      <c r="T29" s="113"/>
      <c r="U29" s="113"/>
    </row>
    <row r="30" spans="1:21" ht="17.25" customHeight="1" x14ac:dyDescent="0.2">
      <c r="A30" s="205"/>
      <c r="B30" s="8" t="s">
        <v>28</v>
      </c>
      <c r="C30" s="23">
        <f t="shared" ref="C30:M30" si="25">C12/C$16</f>
        <v>3.19679655462329E-3</v>
      </c>
      <c r="D30" s="23">
        <f t="shared" si="25"/>
        <v>2.9163195776721476E-3</v>
      </c>
      <c r="E30" s="23">
        <f t="shared" si="25"/>
        <v>3.6256778613528097E-3</v>
      </c>
      <c r="F30" s="23">
        <f t="shared" si="25"/>
        <v>4.1292821413472227E-3</v>
      </c>
      <c r="G30" s="23">
        <f t="shared" si="25"/>
        <v>2.913802864595734E-3</v>
      </c>
      <c r="H30" s="23">
        <f t="shared" si="25"/>
        <v>3.6496831087177487E-3</v>
      </c>
      <c r="I30" s="23">
        <f t="shared" si="25"/>
        <v>3.421410383615256E-3</v>
      </c>
      <c r="J30" s="23">
        <f t="shared" si="25"/>
        <v>4.1168053359797833E-3</v>
      </c>
      <c r="K30" s="23">
        <f t="shared" si="25"/>
        <v>4.824277455110557E-3</v>
      </c>
      <c r="L30" s="23">
        <f t="shared" si="25"/>
        <v>5.8132871171045564E-3</v>
      </c>
      <c r="M30" s="23">
        <f t="shared" si="25"/>
        <v>5.4602465574923563E-3</v>
      </c>
      <c r="N30" s="23">
        <f t="shared" ref="N30:O30" si="26">N12/N$16</f>
        <v>5.8183368294102032E-3</v>
      </c>
      <c r="O30" s="23">
        <f t="shared" si="26"/>
        <v>7.0737265812294663E-3</v>
      </c>
      <c r="Q30" s="113"/>
      <c r="R30" s="113"/>
      <c r="S30" s="113"/>
      <c r="T30" s="113"/>
      <c r="U30" s="113"/>
    </row>
    <row r="31" spans="1:21" ht="17.25" customHeight="1" x14ac:dyDescent="0.2">
      <c r="A31" s="206"/>
      <c r="B31" s="10" t="s">
        <v>26</v>
      </c>
      <c r="C31" s="137">
        <f t="shared" ref="C31:M31" si="27">C13/C$16</f>
        <v>6.845784503811991E-3</v>
      </c>
      <c r="D31" s="137">
        <f t="shared" si="27"/>
        <v>5.7959680289539784E-3</v>
      </c>
      <c r="E31" s="137">
        <f t="shared" si="27"/>
        <v>9.660925519382314E-3</v>
      </c>
      <c r="F31" s="137">
        <f t="shared" si="27"/>
        <v>1.091847862597695E-2</v>
      </c>
      <c r="G31" s="137">
        <f t="shared" si="27"/>
        <v>4.081546267930179E-3</v>
      </c>
      <c r="H31" s="137">
        <f t="shared" si="27"/>
        <v>4.9586296071074979E-3</v>
      </c>
      <c r="I31" s="137">
        <f t="shared" si="27"/>
        <v>1.8966361801889427E-2</v>
      </c>
      <c r="J31" s="137">
        <f t="shared" si="27"/>
        <v>5.386754676483147E-3</v>
      </c>
      <c r="K31" s="137">
        <f t="shared" si="27"/>
        <v>6.3424160204829062E-3</v>
      </c>
      <c r="L31" s="137">
        <f t="shared" si="27"/>
        <v>7.7413156586433156E-3</v>
      </c>
      <c r="M31" s="137">
        <f t="shared" si="27"/>
        <v>6.9693269567031721E-3</v>
      </c>
      <c r="N31" s="137">
        <f t="shared" ref="N31:O31" si="28">N13/N$16</f>
        <v>7.7657255611650175E-3</v>
      </c>
      <c r="O31" s="137">
        <f t="shared" si="28"/>
        <v>9.0628090154535237E-3</v>
      </c>
      <c r="Q31" s="113"/>
      <c r="R31" s="113"/>
      <c r="S31" s="113"/>
      <c r="T31" s="113"/>
      <c r="U31" s="113"/>
    </row>
    <row r="32" spans="1:21" ht="17.25" customHeight="1" x14ac:dyDescent="0.2">
      <c r="A32" s="217" t="s">
        <v>1</v>
      </c>
      <c r="B32" s="217"/>
      <c r="C32" s="23">
        <f t="shared" ref="C32:M32" si="29">C14/C$16</f>
        <v>6.4289462546398765E-2</v>
      </c>
      <c r="D32" s="23">
        <f t="shared" si="29"/>
        <v>6.2850836526294751E-2</v>
      </c>
      <c r="E32" s="23">
        <f t="shared" si="29"/>
        <v>8.9304907052656785E-2</v>
      </c>
      <c r="F32" s="23">
        <f t="shared" si="29"/>
        <v>8.6762910509995392E-2</v>
      </c>
      <c r="G32" s="23">
        <f t="shared" si="29"/>
        <v>0.10296036445022938</v>
      </c>
      <c r="H32" s="23">
        <f t="shared" si="29"/>
        <v>0.10678972776108134</v>
      </c>
      <c r="I32" s="23">
        <f t="shared" si="29"/>
        <v>9.4459046398187502E-2</v>
      </c>
      <c r="J32" s="23">
        <f t="shared" si="29"/>
        <v>0.10399563797500491</v>
      </c>
      <c r="K32" s="23">
        <f t="shared" si="29"/>
        <v>0.12582537152519749</v>
      </c>
      <c r="L32" s="23">
        <f t="shared" si="29"/>
        <v>0.1167103350652252</v>
      </c>
      <c r="M32" s="23">
        <f t="shared" si="29"/>
        <v>5.2758106878322851E-2</v>
      </c>
      <c r="N32" s="23">
        <f t="shared" ref="N32:O32" si="30">N14/N$16</f>
        <v>6.0885353611241103E-2</v>
      </c>
      <c r="O32" s="23">
        <f t="shared" si="30"/>
        <v>7.3041292622788467E-2</v>
      </c>
      <c r="Q32" s="113"/>
      <c r="R32" s="113"/>
      <c r="S32" s="113"/>
      <c r="T32" s="113"/>
      <c r="U32" s="113"/>
    </row>
    <row r="33" spans="1:15" ht="17.25" customHeight="1" x14ac:dyDescent="0.2">
      <c r="A33" s="218" t="s">
        <v>2</v>
      </c>
      <c r="B33" s="218"/>
      <c r="C33" s="23">
        <f t="shared" ref="C33:M33" si="31">C15/C$16</f>
        <v>6.1126267565758988E-5</v>
      </c>
      <c r="D33" s="23">
        <f t="shared" si="31"/>
        <v>5.9831837794729706E-5</v>
      </c>
      <c r="E33" s="23">
        <f t="shared" si="31"/>
        <v>1.6758286179894311E-5</v>
      </c>
      <c r="F33" s="23">
        <f t="shared" si="31"/>
        <v>2.0709549577398914E-5</v>
      </c>
      <c r="G33" s="23">
        <f t="shared" si="31"/>
        <v>2.2222574961507328E-5</v>
      </c>
      <c r="H33" s="23">
        <f t="shared" si="31"/>
        <v>4.2259488627258145E-5</v>
      </c>
      <c r="I33" s="23">
        <f t="shared" si="31"/>
        <v>1.0657508214537139E-4</v>
      </c>
      <c r="J33" s="23">
        <f t="shared" si="31"/>
        <v>2.8849371660685234E-5</v>
      </c>
      <c r="K33" s="23">
        <f t="shared" si="31"/>
        <v>2.6587365418079674E-5</v>
      </c>
      <c r="L33" s="23">
        <f t="shared" si="31"/>
        <v>1.0950559683105407E-5</v>
      </c>
      <c r="M33" s="23">
        <f t="shared" si="31"/>
        <v>2.6244876508014205E-5</v>
      </c>
      <c r="N33" s="23">
        <f t="shared" ref="N33:O33" si="32">N15/N$16</f>
        <v>1.0590829268550998E-5</v>
      </c>
      <c r="O33" s="23">
        <f t="shared" si="32"/>
        <v>1.7454748564346931E-5</v>
      </c>
    </row>
    <row r="34" spans="1:15" ht="17.25" customHeight="1" x14ac:dyDescent="0.2">
      <c r="A34" s="215" t="s">
        <v>27</v>
      </c>
      <c r="B34" s="215"/>
      <c r="C34" s="23">
        <f t="shared" ref="C34:M34" si="33">C16/C$16</f>
        <v>1</v>
      </c>
      <c r="D34" s="23">
        <f t="shared" si="33"/>
        <v>1</v>
      </c>
      <c r="E34" s="23">
        <f t="shared" si="33"/>
        <v>1</v>
      </c>
      <c r="F34" s="23">
        <f t="shared" si="33"/>
        <v>1</v>
      </c>
      <c r="G34" s="23">
        <f t="shared" si="33"/>
        <v>1</v>
      </c>
      <c r="H34" s="23">
        <f t="shared" si="33"/>
        <v>1</v>
      </c>
      <c r="I34" s="23">
        <f t="shared" si="33"/>
        <v>1</v>
      </c>
      <c r="J34" s="23">
        <f t="shared" si="33"/>
        <v>1</v>
      </c>
      <c r="K34" s="23">
        <f t="shared" si="33"/>
        <v>1</v>
      </c>
      <c r="L34" s="23">
        <f t="shared" si="33"/>
        <v>1</v>
      </c>
      <c r="M34" s="23">
        <f t="shared" si="33"/>
        <v>1</v>
      </c>
      <c r="N34" s="23">
        <f t="shared" ref="N34:O34" si="34">N16/N$16</f>
        <v>1</v>
      </c>
      <c r="O34" s="23">
        <f t="shared" si="34"/>
        <v>1</v>
      </c>
    </row>
  </sheetData>
  <mergeCells count="19">
    <mergeCell ref="A21:A22"/>
    <mergeCell ref="B21:B22"/>
    <mergeCell ref="C3:O3"/>
    <mergeCell ref="C21:O21"/>
    <mergeCell ref="A34:B34"/>
    <mergeCell ref="A29:A31"/>
    <mergeCell ref="A23:A28"/>
    <mergeCell ref="A32:B32"/>
    <mergeCell ref="A33:B33"/>
    <mergeCell ref="Y5:Y16"/>
    <mergeCell ref="Y3:Y4"/>
    <mergeCell ref="Q3:X3"/>
    <mergeCell ref="A11:A13"/>
    <mergeCell ref="A5:A10"/>
    <mergeCell ref="A14:B14"/>
    <mergeCell ref="A15:B15"/>
    <mergeCell ref="A3:A4"/>
    <mergeCell ref="B3:B4"/>
    <mergeCell ref="A16:B16"/>
  </mergeCells>
  <phoneticPr fontId="2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90" zoomScaleNormal="90" workbookViewId="0">
      <selection activeCell="H37" sqref="H37"/>
    </sheetView>
  </sheetViews>
  <sheetFormatPr defaultRowHeight="12.75" x14ac:dyDescent="0.2"/>
  <cols>
    <col min="1" max="1" width="15.85546875" customWidth="1"/>
    <col min="2" max="2" width="28.140625" customWidth="1"/>
    <col min="3" max="15" width="8.7109375" customWidth="1"/>
    <col min="16" max="18" width="7.7109375" customWidth="1"/>
    <col min="19" max="19" width="6.85546875" customWidth="1"/>
    <col min="20" max="20" width="7.7109375" customWidth="1"/>
    <col min="21" max="21" width="10.5703125" customWidth="1"/>
    <col min="25" max="25" width="11.85546875" customWidth="1"/>
  </cols>
  <sheetData>
    <row r="1" spans="1:25" ht="15.75" x14ac:dyDescent="0.25">
      <c r="A1" s="1" t="s">
        <v>33</v>
      </c>
    </row>
    <row r="3" spans="1:25" ht="17.25" customHeight="1" x14ac:dyDescent="0.2">
      <c r="A3" s="200" t="s">
        <v>4</v>
      </c>
      <c r="B3" s="200" t="s">
        <v>5</v>
      </c>
      <c r="C3" s="216" t="s">
        <v>6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Q3" s="241" t="s">
        <v>9</v>
      </c>
      <c r="R3" s="241"/>
      <c r="S3" s="241"/>
      <c r="T3" s="241"/>
      <c r="U3" s="241"/>
      <c r="V3" s="241"/>
      <c r="W3" s="241"/>
      <c r="X3" s="242"/>
      <c r="Y3" s="223" t="s">
        <v>24</v>
      </c>
    </row>
    <row r="4" spans="1:25" ht="17.25" customHeight="1" x14ac:dyDescent="0.2">
      <c r="A4" s="200"/>
      <c r="B4" s="200"/>
      <c r="C4" s="54">
        <v>2005</v>
      </c>
      <c r="D4" s="54">
        <v>2006</v>
      </c>
      <c r="E4" s="54">
        <v>2007</v>
      </c>
      <c r="F4" s="54">
        <v>2008</v>
      </c>
      <c r="G4" s="54">
        <v>2009</v>
      </c>
      <c r="H4" s="54">
        <v>2010</v>
      </c>
      <c r="I4" s="54">
        <v>2011</v>
      </c>
      <c r="J4" s="54">
        <v>2012</v>
      </c>
      <c r="K4" s="54">
        <v>2013</v>
      </c>
      <c r="L4" s="54">
        <v>2014</v>
      </c>
      <c r="M4" s="54">
        <v>2015</v>
      </c>
      <c r="N4" s="54">
        <v>2016</v>
      </c>
      <c r="O4" s="102">
        <v>2017</v>
      </c>
      <c r="Q4" s="100" t="s">
        <v>78</v>
      </c>
      <c r="R4" s="55" t="s">
        <v>74</v>
      </c>
      <c r="S4" s="55" t="s">
        <v>75</v>
      </c>
      <c r="T4" s="60" t="s">
        <v>36</v>
      </c>
      <c r="U4" s="60" t="s">
        <v>11</v>
      </c>
      <c r="V4" s="60" t="s">
        <v>8</v>
      </c>
      <c r="W4" s="60" t="s">
        <v>73</v>
      </c>
      <c r="X4" s="106" t="s">
        <v>79</v>
      </c>
      <c r="Y4" s="224"/>
    </row>
    <row r="5" spans="1:25" ht="17.25" customHeight="1" x14ac:dyDescent="0.2">
      <c r="A5" s="201" t="s">
        <v>29</v>
      </c>
      <c r="B5" s="9" t="s">
        <v>31</v>
      </c>
      <c r="C5" s="144">
        <v>12.94406</v>
      </c>
      <c r="D5" s="144">
        <v>13.186909999999999</v>
      </c>
      <c r="E5" s="144">
        <v>12.729470000000001</v>
      </c>
      <c r="F5" s="144">
        <v>11.973599999999998</v>
      </c>
      <c r="G5" s="144">
        <v>11.83774</v>
      </c>
      <c r="H5" s="144">
        <v>12.282469999999998</v>
      </c>
      <c r="I5" s="144">
        <v>11.79857</v>
      </c>
      <c r="J5" s="144">
        <v>11.271139999999997</v>
      </c>
      <c r="K5" s="144">
        <v>10.897659999999998</v>
      </c>
      <c r="L5" s="144">
        <v>10.839220000000001</v>
      </c>
      <c r="M5" s="144">
        <v>10.63912</v>
      </c>
      <c r="N5" s="144">
        <v>10.388010000000001</v>
      </c>
      <c r="O5" s="143">
        <v>10.031799999999999</v>
      </c>
      <c r="P5" s="164"/>
      <c r="Q5" s="159">
        <f t="shared" ref="Q5:Q15" si="0">(O5-N5)/N5</f>
        <v>-3.4290494522050186E-2</v>
      </c>
      <c r="R5" s="23">
        <f t="shared" ref="R5:R15" si="1">(N5-M5)/M5</f>
        <v>-2.3602515997563599E-2</v>
      </c>
      <c r="S5" s="23">
        <f t="shared" ref="S5:S15" si="2">(N5-L5)/L5</f>
        <v>-4.1627534084555863E-2</v>
      </c>
      <c r="T5" s="23">
        <f t="shared" ref="T5:T15" si="3">(K5-C5)/C5</f>
        <v>-0.15809568249838166</v>
      </c>
      <c r="U5" s="23">
        <f t="shared" ref="U5:U15" si="4">(L5-C5)/C5</f>
        <v>-0.16261049469795408</v>
      </c>
      <c r="V5" s="23">
        <f t="shared" ref="V5:V15" si="5">(M5-C5)/C5</f>
        <v>-0.17806932291722999</v>
      </c>
      <c r="W5" s="23">
        <f t="shared" ref="W5:W15" si="6">(N5-C5)/C5</f>
        <v>-0.19746895487196436</v>
      </c>
      <c r="X5" s="159">
        <f t="shared" ref="X5:X15" si="7">(O5-C5)/C5</f>
        <v>-0.22498814127870248</v>
      </c>
      <c r="Y5" s="243" t="s">
        <v>35</v>
      </c>
    </row>
    <row r="6" spans="1:25" ht="17.25" customHeight="1" x14ac:dyDescent="0.2">
      <c r="A6" s="202"/>
      <c r="B6" s="9" t="s">
        <v>32</v>
      </c>
      <c r="C6" s="144">
        <v>15.0304</v>
      </c>
      <c r="D6" s="144">
        <v>15.342269999999999</v>
      </c>
      <c r="E6" s="144">
        <v>15.43511</v>
      </c>
      <c r="F6" s="144">
        <v>14.86158</v>
      </c>
      <c r="G6" s="144">
        <v>16.777260000000002</v>
      </c>
      <c r="H6" s="144">
        <v>16.058759999999999</v>
      </c>
      <c r="I6" s="144">
        <v>15.92966</v>
      </c>
      <c r="J6" s="144">
        <v>15.79759</v>
      </c>
      <c r="K6" s="144">
        <v>15.874690000000001</v>
      </c>
      <c r="L6" s="144">
        <v>16.32002</v>
      </c>
      <c r="M6" s="144">
        <v>16.495229999999999</v>
      </c>
      <c r="N6" s="144">
        <v>15.965960000000003</v>
      </c>
      <c r="O6" s="143">
        <v>15.839090000000001</v>
      </c>
      <c r="P6" s="164"/>
      <c r="Q6" s="159">
        <f t="shared" si="0"/>
        <v>-7.9462807122153648E-3</v>
      </c>
      <c r="R6" s="23">
        <f t="shared" si="1"/>
        <v>-3.2086245538861649E-2</v>
      </c>
      <c r="S6" s="23">
        <f t="shared" si="2"/>
        <v>-2.169482635437928E-2</v>
      </c>
      <c r="T6" s="23">
        <f t="shared" si="3"/>
        <v>5.6172157760272574E-2</v>
      </c>
      <c r="U6" s="23">
        <f t="shared" si="4"/>
        <v>8.5800777091760649E-2</v>
      </c>
      <c r="V6" s="23">
        <f t="shared" si="5"/>
        <v>9.7457818820523678E-2</v>
      </c>
      <c r="W6" s="23">
        <f t="shared" si="6"/>
        <v>6.2244517777304824E-2</v>
      </c>
      <c r="X6" s="159">
        <f t="shared" si="7"/>
        <v>5.3803624654034515E-2</v>
      </c>
      <c r="Y6" s="244"/>
    </row>
    <row r="7" spans="1:25" ht="17.25" customHeight="1" x14ac:dyDescent="0.2">
      <c r="A7" s="203"/>
      <c r="B7" s="10" t="s">
        <v>26</v>
      </c>
      <c r="C7" s="56">
        <f t="shared" ref="C7:L7" si="8">SUM(C5:C6)</f>
        <v>27.974460000000001</v>
      </c>
      <c r="D7" s="56">
        <f t="shared" si="8"/>
        <v>28.529179999999997</v>
      </c>
      <c r="E7" s="56">
        <f t="shared" si="8"/>
        <v>28.164580000000001</v>
      </c>
      <c r="F7" s="56">
        <f t="shared" si="8"/>
        <v>26.835179999999998</v>
      </c>
      <c r="G7" s="56">
        <f t="shared" si="8"/>
        <v>28.615000000000002</v>
      </c>
      <c r="H7" s="56">
        <f t="shared" si="8"/>
        <v>28.341229999999996</v>
      </c>
      <c r="I7" s="56">
        <f t="shared" si="8"/>
        <v>27.72823</v>
      </c>
      <c r="J7" s="56">
        <f t="shared" si="8"/>
        <v>27.068729999999995</v>
      </c>
      <c r="K7" s="56">
        <f t="shared" si="8"/>
        <v>26.772349999999999</v>
      </c>
      <c r="L7" s="56">
        <f t="shared" si="8"/>
        <v>27.15924</v>
      </c>
      <c r="M7" s="56">
        <f>SUM(M5:M6)</f>
        <v>27.134349999999998</v>
      </c>
      <c r="N7" s="56">
        <f>SUM(N5:N6)</f>
        <v>26.353970000000004</v>
      </c>
      <c r="O7" s="56">
        <f>SUM(O5:O6)</f>
        <v>25.870889999999999</v>
      </c>
      <c r="Q7" s="105">
        <f t="shared" si="0"/>
        <v>-1.8330445090436263E-2</v>
      </c>
      <c r="R7" s="83">
        <f t="shared" si="1"/>
        <v>-2.8759856049619538E-2</v>
      </c>
      <c r="S7" s="83">
        <f t="shared" si="2"/>
        <v>-2.9649946022053512E-2</v>
      </c>
      <c r="T7" s="83">
        <f t="shared" si="3"/>
        <v>-4.2971696325862986E-2</v>
      </c>
      <c r="U7" s="83">
        <f t="shared" si="4"/>
        <v>-2.9141581285215157E-2</v>
      </c>
      <c r="V7" s="83">
        <f t="shared" si="5"/>
        <v>-3.0031321426758649E-2</v>
      </c>
      <c r="W7" s="83">
        <f t="shared" si="6"/>
        <v>-5.7927480995164753E-2</v>
      </c>
      <c r="X7" s="105">
        <f t="shared" si="7"/>
        <v>-7.5196089575991859E-2</v>
      </c>
      <c r="Y7" s="244"/>
    </row>
    <row r="8" spans="1:25" s="6" customFormat="1" ht="17.25" customHeight="1" x14ac:dyDescent="0.2">
      <c r="A8" s="49" t="s">
        <v>30</v>
      </c>
      <c r="B8" s="10" t="s">
        <v>26</v>
      </c>
      <c r="C8" s="56">
        <v>0.10065000000000002</v>
      </c>
      <c r="D8" s="56">
        <v>0.11552</v>
      </c>
      <c r="E8" s="56">
        <v>0.13911000000000001</v>
      </c>
      <c r="F8" s="56">
        <v>0.19505</v>
      </c>
      <c r="G8" s="56">
        <v>0.16242000000000001</v>
      </c>
      <c r="H8" s="56">
        <v>0.11826</v>
      </c>
      <c r="I8" s="56">
        <v>0.22615000000000002</v>
      </c>
      <c r="J8" s="56">
        <v>0.21198999999999998</v>
      </c>
      <c r="K8" s="56">
        <v>0.19974</v>
      </c>
      <c r="L8" s="56">
        <v>0.19681000000000001</v>
      </c>
      <c r="M8" s="58">
        <v>0.16882000000000003</v>
      </c>
      <c r="N8" s="56">
        <v>0.19192999999999996</v>
      </c>
      <c r="O8" s="99">
        <v>0.17100000000000001</v>
      </c>
      <c r="Q8" s="105">
        <f t="shared" si="0"/>
        <v>-0.10905017454280182</v>
      </c>
      <c r="R8" s="83">
        <f t="shared" si="1"/>
        <v>0.13689136358251353</v>
      </c>
      <c r="S8" s="83">
        <f t="shared" si="2"/>
        <v>-2.4795488034144865E-2</v>
      </c>
      <c r="T8" s="83">
        <f t="shared" si="3"/>
        <v>0.98450074515648256</v>
      </c>
      <c r="U8" s="83">
        <f t="shared" si="4"/>
        <v>0.95538996522603059</v>
      </c>
      <c r="V8" s="83">
        <f t="shared" si="5"/>
        <v>0.67729756582215594</v>
      </c>
      <c r="W8" s="83">
        <f t="shared" si="6"/>
        <v>0.90690511674118157</v>
      </c>
      <c r="X8" s="105">
        <f t="shared" si="7"/>
        <v>0.69895678092399383</v>
      </c>
      <c r="Y8" s="244"/>
    </row>
    <row r="9" spans="1:25" s="6" customFormat="1" ht="17.25" customHeight="1" x14ac:dyDescent="0.2">
      <c r="A9" s="237" t="s">
        <v>7</v>
      </c>
      <c r="B9" s="155" t="s">
        <v>20</v>
      </c>
      <c r="C9" s="144">
        <v>0.23269000000000001</v>
      </c>
      <c r="D9" s="144">
        <v>0.23552000000000001</v>
      </c>
      <c r="E9" s="144">
        <v>0.20444000000000001</v>
      </c>
      <c r="F9" s="144">
        <v>0.25985999999999998</v>
      </c>
      <c r="G9" s="144">
        <v>0.28251999999999999</v>
      </c>
      <c r="H9" s="144">
        <v>0.27900999999999998</v>
      </c>
      <c r="I9" s="144">
        <v>0.25736999999999999</v>
      </c>
      <c r="J9" s="144">
        <v>0.36956</v>
      </c>
      <c r="K9" s="144">
        <v>0.42695</v>
      </c>
      <c r="L9" s="144">
        <v>0.59399999999999997</v>
      </c>
      <c r="M9" s="144">
        <v>0.78002000000000005</v>
      </c>
      <c r="N9" s="144">
        <v>0.77897000000000005</v>
      </c>
      <c r="O9" s="184">
        <v>0.88724999999999998</v>
      </c>
      <c r="P9" s="165"/>
      <c r="Q9" s="159">
        <f t="shared" si="0"/>
        <v>0.13900406947635971</v>
      </c>
      <c r="R9" s="23">
        <f t="shared" si="1"/>
        <v>-1.3461193302735767E-3</v>
      </c>
      <c r="S9" s="23">
        <f t="shared" si="2"/>
        <v>0.31139730639730656</v>
      </c>
      <c r="T9" s="23">
        <f t="shared" si="3"/>
        <v>0.83484464308736939</v>
      </c>
      <c r="U9" s="23">
        <f t="shared" si="4"/>
        <v>1.552752589281877</v>
      </c>
      <c r="V9" s="23">
        <f t="shared" si="5"/>
        <v>2.3521853109287036</v>
      </c>
      <c r="W9" s="23">
        <f t="shared" si="6"/>
        <v>2.3476728694830036</v>
      </c>
      <c r="X9" s="159">
        <f t="shared" si="7"/>
        <v>2.8130130216167433</v>
      </c>
      <c r="Y9" s="244"/>
    </row>
    <row r="10" spans="1:25" s="6" customFormat="1" ht="17.25" customHeight="1" x14ac:dyDescent="0.2">
      <c r="A10" s="238"/>
      <c r="B10" s="9" t="s">
        <v>0</v>
      </c>
      <c r="C10" s="144">
        <v>1.64594</v>
      </c>
      <c r="D10" s="144">
        <v>1.7010000000000001</v>
      </c>
      <c r="E10" s="144">
        <v>1.63625</v>
      </c>
      <c r="F10" s="144">
        <v>1.69774</v>
      </c>
      <c r="G10" s="144">
        <v>1.73058</v>
      </c>
      <c r="H10" s="144">
        <v>1.6850400000000001</v>
      </c>
      <c r="I10" s="144">
        <v>1.6391</v>
      </c>
      <c r="J10" s="144">
        <v>1.6459699999999999</v>
      </c>
      <c r="K10" s="144">
        <v>1.5848100000000001</v>
      </c>
      <c r="L10" s="144">
        <v>1.49265</v>
      </c>
      <c r="M10" s="144">
        <v>1.4129499999999999</v>
      </c>
      <c r="N10" s="144">
        <v>1.3934899999999999</v>
      </c>
      <c r="O10" s="184">
        <v>1.3540099999999999</v>
      </c>
      <c r="P10" s="165"/>
      <c r="Q10" s="159">
        <f t="shared" si="0"/>
        <v>-2.833174260310441E-2</v>
      </c>
      <c r="R10" s="23">
        <f t="shared" si="1"/>
        <v>-1.3772603418380009E-2</v>
      </c>
      <c r="S10" s="23">
        <f t="shared" si="2"/>
        <v>-6.6432184370080152E-2</v>
      </c>
      <c r="T10" s="23">
        <f t="shared" si="3"/>
        <v>-3.7139871441243248E-2</v>
      </c>
      <c r="U10" s="23">
        <f t="shared" si="4"/>
        <v>-9.313219193895278E-2</v>
      </c>
      <c r="V10" s="23">
        <f t="shared" si="5"/>
        <v>-0.14155437014714997</v>
      </c>
      <c r="W10" s="23">
        <f t="shared" si="6"/>
        <v>-0.15337740136335473</v>
      </c>
      <c r="X10" s="159">
        <f t="shared" si="7"/>
        <v>-0.17736369490989953</v>
      </c>
      <c r="Y10" s="244"/>
    </row>
    <row r="11" spans="1:25" s="6" customFormat="1" ht="17.25" customHeight="1" x14ac:dyDescent="0.2">
      <c r="A11" s="238"/>
      <c r="B11" s="155" t="s">
        <v>47</v>
      </c>
      <c r="C11" s="144">
        <v>0.15683</v>
      </c>
      <c r="D11" s="144">
        <v>0.14183999999999999</v>
      </c>
      <c r="E11" s="144">
        <v>0.13980999999999999</v>
      </c>
      <c r="F11" s="144">
        <v>0.12853999999999999</v>
      </c>
      <c r="G11" s="144">
        <v>0.10238</v>
      </c>
      <c r="H11" s="144">
        <v>0.11387</v>
      </c>
      <c r="I11" s="144">
        <v>0.11774</v>
      </c>
      <c r="J11" s="144">
        <v>0.13195999999999999</v>
      </c>
      <c r="K11" s="144">
        <v>0.1303</v>
      </c>
      <c r="L11" s="144">
        <v>0.12656000000000001</v>
      </c>
      <c r="M11" s="144">
        <v>0.13324</v>
      </c>
      <c r="N11" s="144">
        <v>0.14354</v>
      </c>
      <c r="O11" s="184">
        <v>0.15116000000000002</v>
      </c>
      <c r="P11" s="165"/>
      <c r="Q11" s="159">
        <f t="shared" si="0"/>
        <v>5.3086247735822878E-2</v>
      </c>
      <c r="R11" s="23">
        <f t="shared" si="1"/>
        <v>7.7304112879015341E-2</v>
      </c>
      <c r="S11" s="23">
        <f t="shared" si="2"/>
        <v>0.13416561314791398</v>
      </c>
      <c r="T11" s="23">
        <f t="shared" si="3"/>
        <v>-0.16916406299815084</v>
      </c>
      <c r="U11" s="23">
        <f t="shared" si="4"/>
        <v>-0.19301154115921693</v>
      </c>
      <c r="V11" s="23">
        <f t="shared" si="5"/>
        <v>-0.1504176496843716</v>
      </c>
      <c r="W11" s="23">
        <f t="shared" si="6"/>
        <v>-8.4741439775553123E-2</v>
      </c>
      <c r="X11" s="159">
        <f t="shared" si="7"/>
        <v>-3.6153797105145574E-2</v>
      </c>
      <c r="Y11" s="244"/>
    </row>
    <row r="12" spans="1:25" s="6" customFormat="1" ht="17.25" customHeight="1" x14ac:dyDescent="0.2">
      <c r="A12" s="239"/>
      <c r="B12" s="10" t="s">
        <v>26</v>
      </c>
      <c r="C12" s="56">
        <f t="shared" ref="C12:K12" si="9">SUM(C9:C11)</f>
        <v>2.03546</v>
      </c>
      <c r="D12" s="56">
        <f t="shared" si="9"/>
        <v>2.07836</v>
      </c>
      <c r="E12" s="56">
        <f t="shared" si="9"/>
        <v>1.9804999999999999</v>
      </c>
      <c r="F12" s="56">
        <f t="shared" si="9"/>
        <v>2.0861399999999999</v>
      </c>
      <c r="G12" s="56">
        <f t="shared" si="9"/>
        <v>2.1154800000000002</v>
      </c>
      <c r="H12" s="56">
        <f>SUM(H9:H11)</f>
        <v>2.0779200000000002</v>
      </c>
      <c r="I12" s="56">
        <f t="shared" si="9"/>
        <v>2.0142099999999998</v>
      </c>
      <c r="J12" s="56">
        <f t="shared" si="9"/>
        <v>2.1474899999999999</v>
      </c>
      <c r="K12" s="56">
        <f t="shared" si="9"/>
        <v>2.1420600000000003</v>
      </c>
      <c r="L12" s="56">
        <f>SUM(L9:L11)</f>
        <v>2.2132100000000001</v>
      </c>
      <c r="M12" s="56">
        <f>SUM(M9:M11)</f>
        <v>2.3262099999999997</v>
      </c>
      <c r="N12" s="56">
        <f>SUM(N9:N11)</f>
        <v>2.3159999999999998</v>
      </c>
      <c r="O12" s="56">
        <f>SUM(O9:O11)</f>
        <v>2.39242</v>
      </c>
      <c r="P12" s="166"/>
      <c r="Q12" s="89">
        <f t="shared" si="0"/>
        <v>3.299654576856656E-2</v>
      </c>
      <c r="R12" s="83">
        <f t="shared" si="1"/>
        <v>-4.3891136225877418E-3</v>
      </c>
      <c r="S12" s="83">
        <f t="shared" si="2"/>
        <v>4.6443853046028036E-2</v>
      </c>
      <c r="T12" s="83">
        <f t="shared" si="3"/>
        <v>5.2371454118479481E-2</v>
      </c>
      <c r="U12" s="83">
        <f t="shared" si="4"/>
        <v>8.7326697650653942E-2</v>
      </c>
      <c r="V12" s="83">
        <f t="shared" si="5"/>
        <v>0.14284240417399488</v>
      </c>
      <c r="W12" s="83">
        <f t="shared" si="6"/>
        <v>0.13782633900936386</v>
      </c>
      <c r="X12" s="89">
        <f t="shared" si="7"/>
        <v>0.17537067788116689</v>
      </c>
      <c r="Y12" s="244"/>
    </row>
    <row r="13" spans="1:25" ht="17.25" customHeight="1" x14ac:dyDescent="0.2">
      <c r="A13" s="217" t="s">
        <v>1</v>
      </c>
      <c r="B13" s="217"/>
      <c r="C13" s="144">
        <v>0.51444999999999996</v>
      </c>
      <c r="D13" s="144">
        <v>0.40783000000000003</v>
      </c>
      <c r="E13" s="144">
        <v>0.46285999999999999</v>
      </c>
      <c r="F13" s="144">
        <v>0.54066999999999998</v>
      </c>
      <c r="G13" s="144">
        <v>0.58209</v>
      </c>
      <c r="H13" s="144">
        <v>0.37295</v>
      </c>
      <c r="I13" s="144">
        <v>0.51385000000000003</v>
      </c>
      <c r="J13" s="144">
        <v>0.56877999999999995</v>
      </c>
      <c r="K13" s="144">
        <v>0.52851999999999999</v>
      </c>
      <c r="L13" s="144">
        <v>0.57063999999999993</v>
      </c>
      <c r="M13" s="144">
        <v>0.63479000000000008</v>
      </c>
      <c r="N13" s="144">
        <v>0.66802000000000006</v>
      </c>
      <c r="O13" s="143">
        <v>0.58776000000000006</v>
      </c>
      <c r="P13" s="115"/>
      <c r="Q13" s="88">
        <f t="shared" si="0"/>
        <v>-0.12014610341007753</v>
      </c>
      <c r="R13" s="26">
        <f t="shared" si="1"/>
        <v>5.2348020605239493E-2</v>
      </c>
      <c r="S13" s="26">
        <f t="shared" si="2"/>
        <v>0.17065049768680804</v>
      </c>
      <c r="T13" s="26">
        <f t="shared" si="3"/>
        <v>2.7349596656623634E-2</v>
      </c>
      <c r="U13" s="26">
        <f t="shared" si="4"/>
        <v>0.1092234425114199</v>
      </c>
      <c r="V13" s="26">
        <f t="shared" si="5"/>
        <v>0.23391972008941611</v>
      </c>
      <c r="W13" s="26">
        <f t="shared" si="6"/>
        <v>0.29851297502186824</v>
      </c>
      <c r="X13" s="88">
        <f t="shared" si="7"/>
        <v>0.14250170084556343</v>
      </c>
      <c r="Y13" s="244"/>
    </row>
    <row r="14" spans="1:25" ht="17.25" customHeight="1" x14ac:dyDescent="0.2">
      <c r="A14" s="218" t="s">
        <v>19</v>
      </c>
      <c r="B14" s="218"/>
      <c r="C14" s="144">
        <v>0.53820000000000001</v>
      </c>
      <c r="D14" s="144">
        <v>0.49652000000000002</v>
      </c>
      <c r="E14" s="144">
        <v>0.49052000000000001</v>
      </c>
      <c r="F14" s="144">
        <v>0.52959000000000001</v>
      </c>
      <c r="G14" s="144">
        <v>0.50183</v>
      </c>
      <c r="H14" s="144">
        <v>0.46494999999999997</v>
      </c>
      <c r="I14" s="144">
        <v>0.45780999999999999</v>
      </c>
      <c r="J14" s="144">
        <v>0.42886000000000002</v>
      </c>
      <c r="K14" s="144">
        <v>0.44629999999999997</v>
      </c>
      <c r="L14" s="144">
        <v>0.42841000000000001</v>
      </c>
      <c r="M14" s="144">
        <v>0.40278000000000003</v>
      </c>
      <c r="N14" s="144">
        <v>0.45276000000000005</v>
      </c>
      <c r="O14" s="143">
        <v>0.43111999999999995</v>
      </c>
      <c r="P14" s="115"/>
      <c r="Q14" s="88">
        <f t="shared" si="0"/>
        <v>-4.7795741673292917E-2</v>
      </c>
      <c r="R14" s="26">
        <f t="shared" si="1"/>
        <v>0.12408759124087597</v>
      </c>
      <c r="S14" s="26">
        <f t="shared" si="2"/>
        <v>5.6838075675171067E-2</v>
      </c>
      <c r="T14" s="26">
        <f t="shared" si="3"/>
        <v>-0.17075436640654038</v>
      </c>
      <c r="U14" s="26">
        <f t="shared" si="4"/>
        <v>-0.20399479747305835</v>
      </c>
      <c r="V14" s="26">
        <f t="shared" si="5"/>
        <v>-0.25161649944258635</v>
      </c>
      <c r="W14" s="26">
        <f t="shared" si="6"/>
        <v>-0.15875139353400217</v>
      </c>
      <c r="X14" s="88">
        <f t="shared" si="7"/>
        <v>-0.19895949461166865</v>
      </c>
      <c r="Y14" s="244"/>
    </row>
    <row r="15" spans="1:25" ht="17.25" customHeight="1" x14ac:dyDescent="0.2">
      <c r="A15" s="240" t="s">
        <v>27</v>
      </c>
      <c r="B15" s="240"/>
      <c r="C15" s="56">
        <f t="shared" ref="C15:L15" si="10">C7+C8+C12+C13+C14</f>
        <v>31.163220000000003</v>
      </c>
      <c r="D15" s="56">
        <f t="shared" si="10"/>
        <v>31.627409999999998</v>
      </c>
      <c r="E15" s="56">
        <f t="shared" si="10"/>
        <v>31.237569999999998</v>
      </c>
      <c r="F15" s="56">
        <f t="shared" si="10"/>
        <v>30.186629999999994</v>
      </c>
      <c r="G15" s="56">
        <f t="shared" si="10"/>
        <v>31.976820000000004</v>
      </c>
      <c r="H15" s="56">
        <f t="shared" si="10"/>
        <v>31.375309999999992</v>
      </c>
      <c r="I15" s="56">
        <f t="shared" si="10"/>
        <v>30.940249999999999</v>
      </c>
      <c r="J15" s="56">
        <f t="shared" si="10"/>
        <v>30.425849999999997</v>
      </c>
      <c r="K15" s="56">
        <f t="shared" si="10"/>
        <v>30.08897</v>
      </c>
      <c r="L15" s="56">
        <f t="shared" si="10"/>
        <v>30.56831</v>
      </c>
      <c r="M15" s="56">
        <f>M7+M8+M12+M13+M14</f>
        <v>30.666949999999996</v>
      </c>
      <c r="N15" s="56">
        <f>N7+N8+N12+N13+N14</f>
        <v>29.982680000000002</v>
      </c>
      <c r="O15" s="56">
        <f>O7+O8+O12+O13+O14</f>
        <v>29.453189999999999</v>
      </c>
      <c r="P15" s="167"/>
      <c r="Q15" s="89">
        <f t="shared" si="0"/>
        <v>-1.7659862293831059E-2</v>
      </c>
      <c r="R15" s="162">
        <f t="shared" si="1"/>
        <v>-2.2312946021694185E-2</v>
      </c>
      <c r="S15" s="162">
        <f t="shared" si="2"/>
        <v>-1.9158075798105891E-2</v>
      </c>
      <c r="T15" s="163">
        <f t="shared" si="3"/>
        <v>-3.4471726605915652E-2</v>
      </c>
      <c r="U15" s="163">
        <f t="shared" si="4"/>
        <v>-1.9090132534442916E-2</v>
      </c>
      <c r="V15" s="163">
        <f t="shared" si="5"/>
        <v>-1.5924862706742312E-2</v>
      </c>
      <c r="W15" s="163">
        <f t="shared" si="6"/>
        <v>-3.7882478126458063E-2</v>
      </c>
      <c r="X15" s="168">
        <f t="shared" si="7"/>
        <v>-5.4873341073226806E-2</v>
      </c>
      <c r="Y15" s="245"/>
    </row>
    <row r="16" spans="1:25" ht="17.25" customHeight="1" x14ac:dyDescent="0.2">
      <c r="A16" s="7" t="s">
        <v>17</v>
      </c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  <c r="R16" s="5"/>
    </row>
    <row r="17" spans="1:21" ht="17.25" customHeight="1" x14ac:dyDescent="0.2"/>
    <row r="18" spans="1:21" ht="17.25" customHeight="1" x14ac:dyDescent="0.25">
      <c r="A18" s="1" t="s">
        <v>34</v>
      </c>
    </row>
    <row r="19" spans="1:21" ht="17.25" customHeight="1" x14ac:dyDescent="0.2"/>
    <row r="20" spans="1:21" ht="17.25" customHeight="1" x14ac:dyDescent="0.2">
      <c r="A20" s="200" t="s">
        <v>4</v>
      </c>
      <c r="B20" s="200" t="s">
        <v>5</v>
      </c>
      <c r="C20" s="216" t="s">
        <v>16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113"/>
      <c r="Q20" s="113"/>
      <c r="R20" s="113"/>
      <c r="S20" s="113"/>
      <c r="T20" s="113"/>
      <c r="U20" s="113"/>
    </row>
    <row r="21" spans="1:21" ht="17.25" customHeight="1" x14ac:dyDescent="0.2">
      <c r="A21" s="200"/>
      <c r="B21" s="200"/>
      <c r="C21" s="39">
        <v>2005</v>
      </c>
      <c r="D21" s="39">
        <v>2006</v>
      </c>
      <c r="E21" s="39">
        <v>2007</v>
      </c>
      <c r="F21" s="39">
        <v>2008</v>
      </c>
      <c r="G21" s="39">
        <v>2009</v>
      </c>
      <c r="H21" s="39">
        <v>2010</v>
      </c>
      <c r="I21" s="39">
        <v>2011</v>
      </c>
      <c r="J21" s="39">
        <v>2012</v>
      </c>
      <c r="K21" s="39">
        <v>2013</v>
      </c>
      <c r="L21" s="39">
        <v>2014</v>
      </c>
      <c r="M21" s="39">
        <v>2015</v>
      </c>
      <c r="N21" s="39">
        <v>2016</v>
      </c>
      <c r="O21" s="103">
        <v>2017</v>
      </c>
      <c r="P21" s="113"/>
      <c r="Q21" s="113"/>
      <c r="R21" s="113"/>
      <c r="S21" s="113"/>
      <c r="T21" s="113"/>
      <c r="U21" s="113"/>
    </row>
    <row r="22" spans="1:21" ht="17.25" customHeight="1" x14ac:dyDescent="0.2">
      <c r="A22" s="201" t="s">
        <v>29</v>
      </c>
      <c r="B22" s="9" t="s">
        <v>31</v>
      </c>
      <c r="C22" s="23">
        <f>C5/C$15</f>
        <v>0.41536336745689306</v>
      </c>
      <c r="D22" s="23">
        <f t="shared" ref="D22:M22" si="11">D5/D$15</f>
        <v>0.41694561774106703</v>
      </c>
      <c r="E22" s="23">
        <f t="shared" si="11"/>
        <v>0.40750512924020665</v>
      </c>
      <c r="F22" s="23">
        <f t="shared" si="11"/>
        <v>0.39665242526244232</v>
      </c>
      <c r="G22" s="23">
        <f t="shared" si="11"/>
        <v>0.37019753684074896</v>
      </c>
      <c r="H22" s="23">
        <f t="shared" si="11"/>
        <v>0.39146927950672045</v>
      </c>
      <c r="I22" s="23">
        <f t="shared" si="11"/>
        <v>0.38133402283433393</v>
      </c>
      <c r="J22" s="23">
        <f t="shared" si="11"/>
        <v>0.37044618309759625</v>
      </c>
      <c r="K22" s="23">
        <f t="shared" si="11"/>
        <v>0.36218122454839757</v>
      </c>
      <c r="L22" s="23">
        <f t="shared" si="11"/>
        <v>0.35459009673743824</v>
      </c>
      <c r="M22" s="23">
        <f t="shared" si="11"/>
        <v>0.34692462080513392</v>
      </c>
      <c r="N22" s="23">
        <f t="shared" ref="N22:O22" si="12">N5/N$15</f>
        <v>0.34646702696356696</v>
      </c>
      <c r="O22" s="23">
        <f t="shared" si="12"/>
        <v>0.34060147644448696</v>
      </c>
      <c r="P22" s="113"/>
      <c r="Q22" s="113"/>
      <c r="R22" s="113"/>
      <c r="S22" s="113"/>
      <c r="T22" s="113"/>
      <c r="U22" s="113"/>
    </row>
    <row r="23" spans="1:21" ht="17.25" customHeight="1" x14ac:dyDescent="0.2">
      <c r="A23" s="202"/>
      <c r="B23" s="9" t="s">
        <v>32</v>
      </c>
      <c r="C23" s="23">
        <f t="shared" ref="C23:O32" si="13">C6/C$15</f>
        <v>0.48231216158022178</v>
      </c>
      <c r="D23" s="23">
        <f t="shared" si="13"/>
        <v>0.48509410033891487</v>
      </c>
      <c r="E23" s="23">
        <f t="shared" si="13"/>
        <v>0.49412006119554114</v>
      </c>
      <c r="F23" s="23">
        <f t="shared" si="13"/>
        <v>0.49232325701809054</v>
      </c>
      <c r="G23" s="23">
        <f t="shared" si="13"/>
        <v>0.52466943242010933</v>
      </c>
      <c r="H23" s="23">
        <f t="shared" si="13"/>
        <v>0.5118279309431526</v>
      </c>
      <c r="I23" s="23">
        <f t="shared" si="13"/>
        <v>0.51485233635798033</v>
      </c>
      <c r="J23" s="23">
        <f t="shared" si="13"/>
        <v>0.51921606134257547</v>
      </c>
      <c r="K23" s="23">
        <f t="shared" si="13"/>
        <v>0.52759167229719062</v>
      </c>
      <c r="L23" s="23">
        <f t="shared" si="13"/>
        <v>0.53388689135905776</v>
      </c>
      <c r="M23" s="23">
        <f t="shared" si="13"/>
        <v>0.53788296521173451</v>
      </c>
      <c r="N23" s="23">
        <f t="shared" si="13"/>
        <v>0.53250610018850886</v>
      </c>
      <c r="O23" s="23">
        <f t="shared" si="13"/>
        <v>0.53777163016977114</v>
      </c>
      <c r="P23" s="113"/>
      <c r="Q23" s="113"/>
      <c r="R23" s="113"/>
      <c r="S23" s="113"/>
      <c r="T23" s="113"/>
      <c r="U23" s="113"/>
    </row>
    <row r="24" spans="1:21" ht="17.25" customHeight="1" x14ac:dyDescent="0.2">
      <c r="A24" s="203"/>
      <c r="B24" s="10" t="s">
        <v>26</v>
      </c>
      <c r="C24" s="23">
        <f t="shared" si="13"/>
        <v>0.89767552903711489</v>
      </c>
      <c r="D24" s="23">
        <f t="shared" si="13"/>
        <v>0.90203971807998184</v>
      </c>
      <c r="E24" s="23">
        <f t="shared" si="13"/>
        <v>0.90162519043574785</v>
      </c>
      <c r="F24" s="23">
        <f t="shared" si="13"/>
        <v>0.88897568228053292</v>
      </c>
      <c r="G24" s="23">
        <f t="shared" si="13"/>
        <v>0.89486696926085829</v>
      </c>
      <c r="H24" s="23">
        <f t="shared" si="13"/>
        <v>0.90329721044987299</v>
      </c>
      <c r="I24" s="23">
        <f t="shared" si="13"/>
        <v>0.89618635919231426</v>
      </c>
      <c r="J24" s="23">
        <f t="shared" si="13"/>
        <v>0.88966224444017172</v>
      </c>
      <c r="K24" s="23">
        <f t="shared" si="13"/>
        <v>0.88977289684558825</v>
      </c>
      <c r="L24" s="23">
        <f t="shared" si="13"/>
        <v>0.888476988096496</v>
      </c>
      <c r="M24" s="23">
        <f t="shared" si="13"/>
        <v>0.88480758601686837</v>
      </c>
      <c r="N24" s="23">
        <f t="shared" si="13"/>
        <v>0.87897312715207587</v>
      </c>
      <c r="O24" s="23">
        <f t="shared" si="13"/>
        <v>0.87837310661425805</v>
      </c>
      <c r="P24" s="113"/>
      <c r="Q24" s="113"/>
      <c r="R24" s="113"/>
      <c r="S24" s="113"/>
      <c r="T24" s="113"/>
      <c r="U24" s="113"/>
    </row>
    <row r="25" spans="1:21" ht="17.25" customHeight="1" x14ac:dyDescent="0.2">
      <c r="A25" s="49" t="s">
        <v>30</v>
      </c>
      <c r="B25" s="10" t="s">
        <v>26</v>
      </c>
      <c r="C25" s="23">
        <f t="shared" si="13"/>
        <v>3.2297689391532713E-3</v>
      </c>
      <c r="D25" s="23">
        <f t="shared" si="13"/>
        <v>3.6525279812668825E-3</v>
      </c>
      <c r="E25" s="23">
        <f t="shared" si="13"/>
        <v>4.4532913411638618E-3</v>
      </c>
      <c r="F25" s="23">
        <f t="shared" si="13"/>
        <v>6.4614698626511155E-3</v>
      </c>
      <c r="G25" s="23">
        <f t="shared" si="13"/>
        <v>5.0793043210675733E-3</v>
      </c>
      <c r="H25" s="23">
        <f t="shared" si="13"/>
        <v>3.7692057863332675E-3</v>
      </c>
      <c r="I25" s="23">
        <f t="shared" si="13"/>
        <v>7.3092492788519817E-3</v>
      </c>
      <c r="J25" s="23">
        <f t="shared" si="13"/>
        <v>6.9674306551830104E-3</v>
      </c>
      <c r="K25" s="23">
        <f t="shared" si="13"/>
        <v>6.638312976482744E-3</v>
      </c>
      <c r="L25" s="23">
        <f t="shared" si="13"/>
        <v>6.4383670539849931E-3</v>
      </c>
      <c r="M25" s="23">
        <f t="shared" si="13"/>
        <v>5.5049491390568688E-3</v>
      </c>
      <c r="N25" s="23">
        <f t="shared" si="13"/>
        <v>6.4013623865511668E-3</v>
      </c>
      <c r="O25" s="23">
        <f t="shared" si="13"/>
        <v>5.8058227309164137E-3</v>
      </c>
      <c r="P25" s="113"/>
      <c r="Q25" s="113"/>
      <c r="R25" s="113"/>
      <c r="S25" s="113"/>
      <c r="T25" s="113"/>
      <c r="U25" s="113"/>
    </row>
    <row r="26" spans="1:21" ht="17.25" customHeight="1" x14ac:dyDescent="0.2">
      <c r="A26" s="237" t="s">
        <v>7</v>
      </c>
      <c r="B26" s="155" t="s">
        <v>20</v>
      </c>
      <c r="C26" s="23">
        <f t="shared" si="13"/>
        <v>7.4668150467121176E-3</v>
      </c>
      <c r="D26" s="23">
        <f t="shared" si="13"/>
        <v>7.4467052471258325E-3</v>
      </c>
      <c r="E26" s="23">
        <f t="shared" si="13"/>
        <v>6.5446832131948809E-3</v>
      </c>
      <c r="F26" s="23">
        <f t="shared" si="13"/>
        <v>8.6084468521328821E-3</v>
      </c>
      <c r="G26" s="23">
        <f t="shared" si="13"/>
        <v>8.8351499617535436E-3</v>
      </c>
      <c r="H26" s="23">
        <f t="shared" si="13"/>
        <v>8.8926611402405289E-3</v>
      </c>
      <c r="I26" s="23">
        <f t="shared" si="13"/>
        <v>8.3182908993948007E-3</v>
      </c>
      <c r="J26" s="23">
        <f t="shared" si="13"/>
        <v>1.2146250638848218E-2</v>
      </c>
      <c r="K26" s="23">
        <f t="shared" si="13"/>
        <v>1.4189585087159846E-2</v>
      </c>
      <c r="L26" s="23">
        <f t="shared" si="13"/>
        <v>1.9431888776317695E-2</v>
      </c>
      <c r="M26" s="23">
        <f t="shared" si="13"/>
        <v>2.5435199783480265E-2</v>
      </c>
      <c r="N26" s="23">
        <f t="shared" si="13"/>
        <v>2.5980666171269547E-2</v>
      </c>
      <c r="O26" s="23">
        <f t="shared" si="13"/>
        <v>3.0124071450325075E-2</v>
      </c>
      <c r="P26" s="113"/>
      <c r="Q26" s="113"/>
      <c r="R26" s="113"/>
      <c r="S26" s="113"/>
      <c r="T26" s="113"/>
      <c r="U26" s="113"/>
    </row>
    <row r="27" spans="1:21" ht="17.25" customHeight="1" x14ac:dyDescent="0.2">
      <c r="A27" s="238"/>
      <c r="B27" s="155" t="s">
        <v>0</v>
      </c>
      <c r="C27" s="23">
        <f t="shared" si="13"/>
        <v>5.2816750002085786E-2</v>
      </c>
      <c r="D27" s="23">
        <f t="shared" si="13"/>
        <v>5.3782462743550613E-2</v>
      </c>
      <c r="E27" s="23">
        <f t="shared" si="13"/>
        <v>5.2380835000929972E-2</v>
      </c>
      <c r="F27" s="23">
        <f t="shared" si="13"/>
        <v>5.6241455240283539E-2</v>
      </c>
      <c r="G27" s="23">
        <f t="shared" si="13"/>
        <v>5.4119828050444033E-2</v>
      </c>
      <c r="H27" s="23">
        <f t="shared" si="13"/>
        <v>5.3705923543066206E-2</v>
      </c>
      <c r="I27" s="23">
        <f t="shared" si="13"/>
        <v>5.2976301096468198E-2</v>
      </c>
      <c r="J27" s="23">
        <f t="shared" si="13"/>
        <v>5.4097749117937549E-2</v>
      </c>
      <c r="K27" s="23">
        <f t="shared" si="13"/>
        <v>5.2670795976066977E-2</v>
      </c>
      <c r="L27" s="23">
        <f t="shared" si="13"/>
        <v>4.8829981114428635E-2</v>
      </c>
      <c r="M27" s="23">
        <f t="shared" si="13"/>
        <v>4.6074030837758566E-2</v>
      </c>
      <c r="N27" s="23">
        <f t="shared" si="13"/>
        <v>4.6476499098813039E-2</v>
      </c>
      <c r="O27" s="23">
        <f t="shared" si="13"/>
        <v>4.5971590853146976E-2</v>
      </c>
    </row>
    <row r="28" spans="1:21" ht="17.25" customHeight="1" x14ac:dyDescent="0.2">
      <c r="A28" s="238"/>
      <c r="B28" s="155" t="s">
        <v>47</v>
      </c>
      <c r="C28" s="23">
        <f t="shared" si="13"/>
        <v>5.03253514880683E-3</v>
      </c>
      <c r="D28" s="23">
        <f t="shared" si="13"/>
        <v>4.4847175282452783E-3</v>
      </c>
      <c r="E28" s="23">
        <f t="shared" si="13"/>
        <v>4.4757002545332434E-3</v>
      </c>
      <c r="F28" s="23">
        <f t="shared" si="13"/>
        <v>4.2581765503469588E-3</v>
      </c>
      <c r="G28" s="23">
        <f t="shared" si="13"/>
        <v>3.2016942272558679E-3</v>
      </c>
      <c r="H28" s="23">
        <f t="shared" si="13"/>
        <v>3.6292868500741515E-3</v>
      </c>
      <c r="I28" s="23">
        <f t="shared" si="13"/>
        <v>3.8053991160381705E-3</v>
      </c>
      <c r="J28" s="23">
        <f t="shared" si="13"/>
        <v>4.3371015107219685E-3</v>
      </c>
      <c r="K28" s="23">
        <f t="shared" si="13"/>
        <v>4.3304905418829554E-3</v>
      </c>
      <c r="L28" s="23">
        <f t="shared" si="13"/>
        <v>4.1402354268194747E-3</v>
      </c>
      <c r="M28" s="23">
        <f t="shared" si="13"/>
        <v>4.344742467053294E-3</v>
      </c>
      <c r="N28" s="23">
        <f t="shared" si="13"/>
        <v>4.787430609938804E-3</v>
      </c>
      <c r="O28" s="23">
        <f t="shared" si="13"/>
        <v>5.1322114854112583E-3</v>
      </c>
    </row>
    <row r="29" spans="1:21" ht="17.25" customHeight="1" x14ac:dyDescent="0.2">
      <c r="A29" s="239"/>
      <c r="B29" s="10" t="s">
        <v>26</v>
      </c>
      <c r="C29" s="23">
        <f t="shared" si="13"/>
        <v>6.531610019760474E-2</v>
      </c>
      <c r="D29" s="23">
        <f t="shared" si="13"/>
        <v>6.5713885518921725E-2</v>
      </c>
      <c r="E29" s="23">
        <f t="shared" si="13"/>
        <v>6.3401218468658094E-2</v>
      </c>
      <c r="F29" s="23">
        <f t="shared" si="13"/>
        <v>6.9108078642763374E-2</v>
      </c>
      <c r="G29" s="23">
        <f t="shared" si="13"/>
        <v>6.6156672239453457E-2</v>
      </c>
      <c r="H29" s="23">
        <f t="shared" si="13"/>
        <v>6.6227871533380889E-2</v>
      </c>
      <c r="I29" s="23">
        <f t="shared" si="13"/>
        <v>6.5099991111901165E-2</v>
      </c>
      <c r="J29" s="23">
        <f t="shared" si="13"/>
        <v>7.0581101267507732E-2</v>
      </c>
      <c r="K29" s="23">
        <f t="shared" si="13"/>
        <v>7.1190871605109785E-2</v>
      </c>
      <c r="L29" s="23">
        <f t="shared" si="13"/>
        <v>7.2402105317565815E-2</v>
      </c>
      <c r="M29" s="23">
        <f t="shared" si="13"/>
        <v>7.5853973088292115E-2</v>
      </c>
      <c r="N29" s="23">
        <f t="shared" si="13"/>
        <v>7.7244595880021388E-2</v>
      </c>
      <c r="O29" s="23">
        <f t="shared" si="13"/>
        <v>8.1227873788883312E-2</v>
      </c>
    </row>
    <row r="30" spans="1:21" ht="17.25" customHeight="1" x14ac:dyDescent="0.2">
      <c r="A30" s="217" t="s">
        <v>1</v>
      </c>
      <c r="B30" s="217"/>
      <c r="C30" s="23">
        <f t="shared" si="13"/>
        <v>1.6508242729730751E-2</v>
      </c>
      <c r="D30" s="23">
        <f t="shared" si="13"/>
        <v>1.2894827619460463E-2</v>
      </c>
      <c r="E30" s="23">
        <f t="shared" si="13"/>
        <v>1.4817413774502948E-2</v>
      </c>
      <c r="F30" s="23">
        <f t="shared" si="13"/>
        <v>1.7910909564929908E-2</v>
      </c>
      <c r="G30" s="23">
        <f t="shared" si="13"/>
        <v>1.8203498659341358E-2</v>
      </c>
      <c r="H30" s="23">
        <f t="shared" si="13"/>
        <v>1.1886735143015323E-2</v>
      </c>
      <c r="I30" s="23">
        <f t="shared" si="13"/>
        <v>1.6607816678921472E-2</v>
      </c>
      <c r="J30" s="23">
        <f t="shared" si="13"/>
        <v>1.8693972395183701E-2</v>
      </c>
      <c r="K30" s="23">
        <f t="shared" si="13"/>
        <v>1.7565240684543206E-2</v>
      </c>
      <c r="L30" s="23">
        <f t="shared" si="13"/>
        <v>1.8667698672252406E-2</v>
      </c>
      <c r="M30" s="23">
        <f t="shared" si="13"/>
        <v>2.0699482667823184E-2</v>
      </c>
      <c r="N30" s="23">
        <f t="shared" si="13"/>
        <v>2.2280196433407555E-2</v>
      </c>
      <c r="O30" s="23">
        <f t="shared" si="13"/>
        <v>1.9955733148090245E-2</v>
      </c>
    </row>
    <row r="31" spans="1:21" ht="17.25" customHeight="1" x14ac:dyDescent="0.2">
      <c r="A31" s="218" t="s">
        <v>19</v>
      </c>
      <c r="B31" s="218"/>
      <c r="C31" s="23">
        <f t="shared" si="13"/>
        <v>1.7270359096396327E-2</v>
      </c>
      <c r="D31" s="23">
        <f t="shared" si="13"/>
        <v>1.569904080036905E-2</v>
      </c>
      <c r="E31" s="23">
        <f t="shared" si="13"/>
        <v>1.5702885979927379E-2</v>
      </c>
      <c r="F31" s="23">
        <f t="shared" si="13"/>
        <v>1.754385964912281E-2</v>
      </c>
      <c r="G31" s="23">
        <f t="shared" si="13"/>
        <v>1.5693555519279277E-2</v>
      </c>
      <c r="H31" s="23">
        <f t="shared" si="13"/>
        <v>1.4818977087397706E-2</v>
      </c>
      <c r="I31" s="23">
        <f t="shared" si="13"/>
        <v>1.4796583738011166E-2</v>
      </c>
      <c r="J31" s="23">
        <f t="shared" si="13"/>
        <v>1.40952512419538E-2</v>
      </c>
      <c r="K31" s="23">
        <f t="shared" si="13"/>
        <v>1.4832677888276002E-2</v>
      </c>
      <c r="L31" s="23">
        <f t="shared" si="13"/>
        <v>1.4014840859700782E-2</v>
      </c>
      <c r="M31" s="23">
        <f t="shared" si="13"/>
        <v>1.3134009087959515E-2</v>
      </c>
      <c r="N31" s="23">
        <f t="shared" si="13"/>
        <v>1.510071814794408E-2</v>
      </c>
      <c r="O31" s="23">
        <f t="shared" si="13"/>
        <v>1.4637463717851953E-2</v>
      </c>
    </row>
    <row r="32" spans="1:21" ht="17.25" customHeight="1" x14ac:dyDescent="0.2">
      <c r="A32" s="215" t="s">
        <v>27</v>
      </c>
      <c r="B32" s="215"/>
      <c r="C32" s="23">
        <f t="shared" si="13"/>
        <v>1</v>
      </c>
      <c r="D32" s="23">
        <f t="shared" si="13"/>
        <v>1</v>
      </c>
      <c r="E32" s="23">
        <f t="shared" si="13"/>
        <v>1</v>
      </c>
      <c r="F32" s="23">
        <f t="shared" si="13"/>
        <v>1</v>
      </c>
      <c r="G32" s="23">
        <f t="shared" si="13"/>
        <v>1</v>
      </c>
      <c r="H32" s="23">
        <f t="shared" si="13"/>
        <v>1</v>
      </c>
      <c r="I32" s="23">
        <f t="shared" si="13"/>
        <v>1</v>
      </c>
      <c r="J32" s="23">
        <f t="shared" si="13"/>
        <v>1</v>
      </c>
      <c r="K32" s="23">
        <f t="shared" si="13"/>
        <v>1</v>
      </c>
      <c r="L32" s="23">
        <f t="shared" si="13"/>
        <v>1</v>
      </c>
      <c r="M32" s="23">
        <f t="shared" si="13"/>
        <v>1</v>
      </c>
      <c r="N32" s="23">
        <f t="shared" si="13"/>
        <v>1</v>
      </c>
      <c r="O32" s="23">
        <f t="shared" si="13"/>
        <v>1</v>
      </c>
    </row>
  </sheetData>
  <mergeCells count="19">
    <mergeCell ref="Q3:X3"/>
    <mergeCell ref="Y5:Y15"/>
    <mergeCell ref="Y3:Y4"/>
    <mergeCell ref="A13:B13"/>
    <mergeCell ref="C3:O3"/>
    <mergeCell ref="A32:B32"/>
    <mergeCell ref="A26:A29"/>
    <mergeCell ref="A30:B30"/>
    <mergeCell ref="A20:A21"/>
    <mergeCell ref="B20:B21"/>
    <mergeCell ref="A22:A24"/>
    <mergeCell ref="C20:O20"/>
    <mergeCell ref="A5:A7"/>
    <mergeCell ref="A9:A12"/>
    <mergeCell ref="A3:A4"/>
    <mergeCell ref="A31:B31"/>
    <mergeCell ref="B3:B4"/>
    <mergeCell ref="A14:B14"/>
    <mergeCell ref="A15:B15"/>
  </mergeCells>
  <phoneticPr fontId="2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opLeftCell="A7" zoomScale="90" zoomScaleNormal="90" workbookViewId="0"/>
  </sheetViews>
  <sheetFormatPr defaultRowHeight="12.75" x14ac:dyDescent="0.2"/>
  <cols>
    <col min="1" max="1" width="13.85546875" customWidth="1"/>
    <col min="2" max="2" width="31.5703125" customWidth="1"/>
    <col min="3" max="15" width="8.85546875" customWidth="1"/>
    <col min="16" max="16" width="6.42578125" customWidth="1"/>
    <col min="17" max="18" width="9.42578125" bestFit="1" customWidth="1"/>
    <col min="19" max="19" width="9.28515625" bestFit="1" customWidth="1"/>
    <col min="20" max="20" width="9.7109375" bestFit="1" customWidth="1"/>
    <col min="21" max="21" width="9.140625" customWidth="1"/>
    <col min="24" max="24" width="9.7109375" bestFit="1" customWidth="1"/>
    <col min="25" max="25" width="9.28515625" customWidth="1"/>
  </cols>
  <sheetData>
    <row r="1" spans="1:25" ht="15.75" x14ac:dyDescent="0.25">
      <c r="A1" s="1" t="s">
        <v>48</v>
      </c>
    </row>
    <row r="3" spans="1:25" ht="17.25" customHeight="1" x14ac:dyDescent="0.2">
      <c r="A3" s="216" t="s">
        <v>4</v>
      </c>
      <c r="B3" s="200" t="s">
        <v>5</v>
      </c>
      <c r="C3" s="249" t="s">
        <v>6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Q3" s="216" t="s">
        <v>9</v>
      </c>
      <c r="R3" s="216"/>
      <c r="S3" s="216"/>
      <c r="T3" s="216"/>
      <c r="U3" s="216"/>
      <c r="V3" s="216"/>
      <c r="W3" s="216"/>
      <c r="X3" s="216"/>
      <c r="Y3" s="223" t="s">
        <v>24</v>
      </c>
    </row>
    <row r="4" spans="1:25" ht="17.25" customHeight="1" x14ac:dyDescent="0.2">
      <c r="A4" s="216"/>
      <c r="B4" s="200"/>
      <c r="C4" s="66">
        <v>2005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66">
        <v>2016</v>
      </c>
      <c r="O4" s="66">
        <v>2017</v>
      </c>
      <c r="Q4" s="107" t="s">
        <v>78</v>
      </c>
      <c r="R4" s="63" t="s">
        <v>74</v>
      </c>
      <c r="S4" s="63" t="s">
        <v>75</v>
      </c>
      <c r="T4" s="63" t="s">
        <v>36</v>
      </c>
      <c r="U4" s="63" t="s">
        <v>11</v>
      </c>
      <c r="V4" s="63" t="s">
        <v>8</v>
      </c>
      <c r="W4" s="63" t="s">
        <v>73</v>
      </c>
      <c r="X4" s="108" t="s">
        <v>80</v>
      </c>
      <c r="Y4" s="224"/>
    </row>
    <row r="5" spans="1:25" ht="17.25" customHeight="1" x14ac:dyDescent="0.2">
      <c r="A5" s="225" t="s">
        <v>7</v>
      </c>
      <c r="B5" s="9" t="s">
        <v>20</v>
      </c>
      <c r="C5" s="144">
        <v>0.40159</v>
      </c>
      <c r="D5" s="144">
        <v>0.41354000000000002</v>
      </c>
      <c r="E5" s="144">
        <v>0.40545999999999999</v>
      </c>
      <c r="F5" s="144">
        <v>0.34566999999999998</v>
      </c>
      <c r="G5" s="144">
        <v>0.39351000000000003</v>
      </c>
      <c r="H5" s="144">
        <v>0.34908</v>
      </c>
      <c r="I5" s="142">
        <v>0.26167000000000001</v>
      </c>
      <c r="J5" s="142">
        <v>0.31347000000000003</v>
      </c>
      <c r="K5" s="142">
        <v>0.2722</v>
      </c>
      <c r="L5" s="144">
        <v>0.19076000000000001</v>
      </c>
      <c r="M5" s="144">
        <v>0.19186</v>
      </c>
      <c r="N5" s="144">
        <v>0.16464000000000001</v>
      </c>
      <c r="O5" s="143">
        <v>0.18393000000000001</v>
      </c>
      <c r="P5" s="164"/>
      <c r="Q5" s="158">
        <f>(O5-N5)/N5</f>
        <v>0.11716472303206997</v>
      </c>
      <c r="R5" s="23">
        <f t="shared" ref="R5:R15" si="0">(N5-M5)/M5</f>
        <v>-0.14187428333159594</v>
      </c>
      <c r="S5" s="23">
        <f t="shared" ref="S5:S15" si="1">(N5-L5)/L5</f>
        <v>-0.13692598028936886</v>
      </c>
      <c r="T5" s="23">
        <f t="shared" ref="T5:T15" si="2">(K5-C5)/C5</f>
        <v>-0.32219427774595982</v>
      </c>
      <c r="U5" s="23">
        <f t="shared" ref="U5:U15" si="3">(L5-C5)/C5</f>
        <v>-0.52498817201623549</v>
      </c>
      <c r="V5" s="23">
        <f t="shared" ref="V5:V15" si="4">(M5-C5)/C5</f>
        <v>-0.52224905998655347</v>
      </c>
      <c r="W5" s="23">
        <f t="shared" ref="W5:W15" si="5">(N5-C5)/C5</f>
        <v>-0.59002963221195748</v>
      </c>
      <c r="X5" s="158">
        <f>(O5-C5)/C5</f>
        <v>-0.54199556761871559</v>
      </c>
      <c r="Y5" s="243" t="s">
        <v>37</v>
      </c>
    </row>
    <row r="6" spans="1:25" ht="17.25" customHeight="1" x14ac:dyDescent="0.2">
      <c r="A6" s="226"/>
      <c r="B6" s="9" t="s">
        <v>21</v>
      </c>
      <c r="C6" s="144">
        <v>0.2074</v>
      </c>
      <c r="D6" s="144">
        <v>0.20058999999999999</v>
      </c>
      <c r="E6" s="144">
        <v>0.18703</v>
      </c>
      <c r="F6" s="144">
        <v>0.20225000000000001</v>
      </c>
      <c r="G6" s="144">
        <v>0.19264999999999999</v>
      </c>
      <c r="H6" s="144">
        <v>0.19114999999999999</v>
      </c>
      <c r="I6" s="142">
        <v>0.20609999999999998</v>
      </c>
      <c r="J6" s="142">
        <v>0.20329999999999998</v>
      </c>
      <c r="K6" s="142">
        <v>0.15993999999999997</v>
      </c>
      <c r="L6" s="144">
        <v>0.16208</v>
      </c>
      <c r="M6" s="144">
        <v>0.1462</v>
      </c>
      <c r="N6" s="144">
        <v>0.15006000000000003</v>
      </c>
      <c r="O6" s="143">
        <v>0.16633000000000001</v>
      </c>
      <c r="P6" s="164"/>
      <c r="Q6" s="158">
        <f t="shared" ref="Q6:Q17" si="6">(O6-N6)/N6</f>
        <v>0.10842329734772742</v>
      </c>
      <c r="R6" s="23">
        <f t="shared" si="0"/>
        <v>2.6402188782489948E-2</v>
      </c>
      <c r="S6" s="23">
        <f t="shared" si="1"/>
        <v>-7.4160908193484545E-2</v>
      </c>
      <c r="T6" s="23">
        <f t="shared" si="2"/>
        <v>-0.22883317261330777</v>
      </c>
      <c r="U6" s="23">
        <f t="shared" si="3"/>
        <v>-0.21851494696239152</v>
      </c>
      <c r="V6" s="23">
        <f t="shared" si="4"/>
        <v>-0.29508196721311475</v>
      </c>
      <c r="W6" s="23">
        <f t="shared" si="5"/>
        <v>-0.27647058823529397</v>
      </c>
      <c r="X6" s="158">
        <f t="shared" ref="X6:X17" si="7">(O6-C6)/C6</f>
        <v>-0.19802314368370297</v>
      </c>
      <c r="Y6" s="244"/>
    </row>
    <row r="7" spans="1:25" ht="17.25" customHeight="1" x14ac:dyDescent="0.2">
      <c r="A7" s="226"/>
      <c r="B7" s="9" t="s">
        <v>38</v>
      </c>
      <c r="C7" s="144">
        <v>0.31210000000000004</v>
      </c>
      <c r="D7" s="144">
        <v>0.28702</v>
      </c>
      <c r="E7" s="144">
        <v>0.26132</v>
      </c>
      <c r="F7" s="144">
        <v>0.2268</v>
      </c>
      <c r="G7" s="144">
        <v>0.17064000000000001</v>
      </c>
      <c r="H7" s="144">
        <v>0.19077</v>
      </c>
      <c r="I7" s="142">
        <v>0.19791000000000003</v>
      </c>
      <c r="J7" s="142">
        <v>0.21126999999999999</v>
      </c>
      <c r="K7" s="142">
        <v>0.17297000000000001</v>
      </c>
      <c r="L7" s="144">
        <v>0.17171999999999998</v>
      </c>
      <c r="M7" s="144">
        <v>0.16754999999999998</v>
      </c>
      <c r="N7" s="144">
        <v>0.17726999999999998</v>
      </c>
      <c r="O7" s="143">
        <v>0.27368000000000003</v>
      </c>
      <c r="P7" s="164"/>
      <c r="Q7" s="158">
        <f t="shared" si="6"/>
        <v>0.54385964912280738</v>
      </c>
      <c r="R7" s="23">
        <f t="shared" si="0"/>
        <v>5.8012533572068085E-2</v>
      </c>
      <c r="S7" s="23">
        <f t="shared" si="1"/>
        <v>3.2320055904961564E-2</v>
      </c>
      <c r="T7" s="23">
        <f t="shared" si="2"/>
        <v>-0.44578660685677673</v>
      </c>
      <c r="U7" s="23">
        <f t="shared" si="3"/>
        <v>-0.44979173341877615</v>
      </c>
      <c r="V7" s="23">
        <f t="shared" si="4"/>
        <v>-0.46315283562960602</v>
      </c>
      <c r="W7" s="23">
        <f t="shared" si="5"/>
        <v>-0.43200897148349904</v>
      </c>
      <c r="X7" s="158">
        <f t="shared" si="7"/>
        <v>-0.12310157000961232</v>
      </c>
      <c r="Y7" s="244"/>
    </row>
    <row r="8" spans="1:25" ht="17.25" customHeight="1" x14ac:dyDescent="0.2">
      <c r="A8" s="226"/>
      <c r="B8" s="8" t="s">
        <v>39</v>
      </c>
      <c r="C8" s="144">
        <v>3.8603100000000001</v>
      </c>
      <c r="D8" s="144">
        <v>4.1138000000000003</v>
      </c>
      <c r="E8" s="144">
        <v>4.02494</v>
      </c>
      <c r="F8" s="144">
        <v>4.1935200000000004</v>
      </c>
      <c r="G8" s="144">
        <v>4.2165100000000004</v>
      </c>
      <c r="H8" s="144">
        <v>4.32592</v>
      </c>
      <c r="I8" s="142">
        <v>4.2582500000000003</v>
      </c>
      <c r="J8" s="142">
        <v>4.2708000000000004</v>
      </c>
      <c r="K8" s="142">
        <v>4.1759500000000003</v>
      </c>
      <c r="L8" s="144">
        <v>3.84545</v>
      </c>
      <c r="M8" s="144">
        <v>3.5764499999999999</v>
      </c>
      <c r="N8" s="144">
        <v>3.5976900000000001</v>
      </c>
      <c r="O8" s="143">
        <v>3.61137</v>
      </c>
      <c r="P8" s="164"/>
      <c r="Q8" s="158">
        <f t="shared" si="6"/>
        <v>3.8024398989351263E-3</v>
      </c>
      <c r="R8" s="23">
        <f t="shared" si="0"/>
        <v>5.9388499769324745E-3</v>
      </c>
      <c r="S8" s="23">
        <f t="shared" si="1"/>
        <v>-6.4429390578475854E-2</v>
      </c>
      <c r="T8" s="23">
        <f t="shared" si="2"/>
        <v>8.1765454069750915E-2</v>
      </c>
      <c r="U8" s="23">
        <f t="shared" si="3"/>
        <v>-3.8494317813854572E-3</v>
      </c>
      <c r="V8" s="23">
        <f t="shared" si="4"/>
        <v>-7.3532954607272522E-2</v>
      </c>
      <c r="W8" s="23">
        <f t="shared" si="5"/>
        <v>-6.8030805816113232E-2</v>
      </c>
      <c r="X8" s="158">
        <f t="shared" si="7"/>
        <v>-6.4487048967570001E-2</v>
      </c>
      <c r="Y8" s="244"/>
    </row>
    <row r="9" spans="1:25" ht="17.25" customHeight="1" x14ac:dyDescent="0.2">
      <c r="A9" s="226"/>
      <c r="B9" s="9" t="s">
        <v>40</v>
      </c>
      <c r="C9" s="144">
        <v>0.20446999999999999</v>
      </c>
      <c r="D9" s="144">
        <v>0.23721</v>
      </c>
      <c r="E9" s="144">
        <v>0.17983000000000002</v>
      </c>
      <c r="F9" s="144">
        <v>0.13272999999999999</v>
      </c>
      <c r="G9" s="144">
        <v>0.13077</v>
      </c>
      <c r="H9" s="144">
        <v>0.13231000000000001</v>
      </c>
      <c r="I9" s="142">
        <v>4.487E-2</v>
      </c>
      <c r="J9" s="142">
        <v>2.8889999999999999E-2</v>
      </c>
      <c r="K9" s="142">
        <v>2.0239999999999998E-2</v>
      </c>
      <c r="L9" s="144">
        <v>1.7569999999999999E-2</v>
      </c>
      <c r="M9" s="144">
        <v>1.4670000000000001E-2</v>
      </c>
      <c r="N9" s="144">
        <v>1.5789999999999998E-2</v>
      </c>
      <c r="O9" s="143">
        <v>1.6809999999999999E-2</v>
      </c>
      <c r="P9" s="164"/>
      <c r="Q9" s="158">
        <f t="shared" si="6"/>
        <v>6.4597846738442058E-2</v>
      </c>
      <c r="R9" s="23">
        <f t="shared" si="0"/>
        <v>7.6346284935241829E-2</v>
      </c>
      <c r="S9" s="23">
        <f t="shared" si="1"/>
        <v>-0.10130904951622086</v>
      </c>
      <c r="T9" s="23">
        <f t="shared" si="2"/>
        <v>-0.9010123734533183</v>
      </c>
      <c r="U9" s="23">
        <f t="shared" si="3"/>
        <v>-0.91407052379322151</v>
      </c>
      <c r="V9" s="23">
        <f t="shared" si="4"/>
        <v>-0.92825353352570061</v>
      </c>
      <c r="W9" s="23">
        <f t="shared" si="5"/>
        <v>-0.92277595735315698</v>
      </c>
      <c r="X9" s="158">
        <f t="shared" si="7"/>
        <v>-0.91778745048173327</v>
      </c>
      <c r="Y9" s="244"/>
    </row>
    <row r="10" spans="1:25" ht="17.25" customHeight="1" x14ac:dyDescent="0.2">
      <c r="A10" s="227"/>
      <c r="B10" s="10" t="s">
        <v>26</v>
      </c>
      <c r="C10" s="56">
        <f t="shared" ref="C10:L10" si="8">SUM(C5:C9)</f>
        <v>4.9858700000000002</v>
      </c>
      <c r="D10" s="56">
        <f t="shared" si="8"/>
        <v>5.2521600000000008</v>
      </c>
      <c r="E10" s="56">
        <f t="shared" si="8"/>
        <v>5.0585800000000001</v>
      </c>
      <c r="F10" s="56">
        <f t="shared" si="8"/>
        <v>5.1009700000000002</v>
      </c>
      <c r="G10" s="56">
        <f t="shared" si="8"/>
        <v>5.1040800000000006</v>
      </c>
      <c r="H10" s="56">
        <f t="shared" si="8"/>
        <v>5.1892300000000002</v>
      </c>
      <c r="I10" s="45">
        <f t="shared" si="8"/>
        <v>4.9688000000000008</v>
      </c>
      <c r="J10" s="45">
        <f t="shared" si="8"/>
        <v>5.02773</v>
      </c>
      <c r="K10" s="45">
        <f t="shared" si="8"/>
        <v>4.8013000000000003</v>
      </c>
      <c r="L10" s="56">
        <f t="shared" si="8"/>
        <v>4.3875799999999998</v>
      </c>
      <c r="M10" s="56">
        <f>SUM(M5:M9)</f>
        <v>4.09673</v>
      </c>
      <c r="N10" s="56">
        <f>SUM(N5:N9)</f>
        <v>4.1054500000000003</v>
      </c>
      <c r="O10" s="56">
        <f>SUM(O5:O9)</f>
        <v>4.2521200000000006</v>
      </c>
      <c r="P10" s="116"/>
      <c r="Q10" s="87">
        <f t="shared" si="6"/>
        <v>3.5725681715768134E-2</v>
      </c>
      <c r="R10" s="83">
        <f t="shared" si="0"/>
        <v>2.1285268982823577E-3</v>
      </c>
      <c r="S10" s="83">
        <f t="shared" si="1"/>
        <v>-6.4301961445717135E-2</v>
      </c>
      <c r="T10" s="83">
        <f t="shared" si="2"/>
        <v>-3.7018614604873351E-2</v>
      </c>
      <c r="U10" s="83">
        <f t="shared" si="3"/>
        <v>-0.11999711183805442</v>
      </c>
      <c r="V10" s="83">
        <f t="shared" si="4"/>
        <v>-0.17833196613630123</v>
      </c>
      <c r="W10" s="83">
        <f t="shared" si="5"/>
        <v>-0.17658302362476358</v>
      </c>
      <c r="X10" s="87">
        <f t="shared" si="7"/>
        <v>-0.14716589080742171</v>
      </c>
      <c r="Y10" s="244"/>
    </row>
    <row r="11" spans="1:25" ht="17.25" customHeight="1" x14ac:dyDescent="0.2">
      <c r="A11" s="204" t="s">
        <v>30</v>
      </c>
      <c r="B11" s="8" t="s">
        <v>10</v>
      </c>
      <c r="C11" s="144">
        <v>1.64767</v>
      </c>
      <c r="D11" s="144">
        <v>1.83914</v>
      </c>
      <c r="E11" s="144">
        <v>1.96252</v>
      </c>
      <c r="F11" s="144">
        <v>2.1767099999999999</v>
      </c>
      <c r="G11" s="144">
        <v>2.02284</v>
      </c>
      <c r="H11" s="144">
        <v>1.9650799999999999</v>
      </c>
      <c r="I11" s="142">
        <v>2.02067</v>
      </c>
      <c r="J11" s="142">
        <v>2.05341</v>
      </c>
      <c r="K11" s="142">
        <v>2.0699300000000003</v>
      </c>
      <c r="L11" s="144">
        <v>2.2161300000000002</v>
      </c>
      <c r="M11" s="144">
        <v>2.0358499999999999</v>
      </c>
      <c r="N11" s="144">
        <v>1.9652099999999997</v>
      </c>
      <c r="O11" s="143">
        <v>1.82877</v>
      </c>
      <c r="P11" s="164"/>
      <c r="Q11" s="158">
        <f t="shared" si="6"/>
        <v>-6.9427694750179209E-2</v>
      </c>
      <c r="R11" s="23">
        <f t="shared" si="0"/>
        <v>-3.4698037674681464E-2</v>
      </c>
      <c r="S11" s="23">
        <f t="shared" si="1"/>
        <v>-0.11322440470550034</v>
      </c>
      <c r="T11" s="23">
        <f t="shared" si="2"/>
        <v>0.25627704576765997</v>
      </c>
      <c r="U11" s="23">
        <f t="shared" si="3"/>
        <v>0.34500840580941583</v>
      </c>
      <c r="V11" s="23">
        <f t="shared" si="4"/>
        <v>0.23559329234616153</v>
      </c>
      <c r="W11" s="23">
        <f t="shared" si="5"/>
        <v>0.19272062973775073</v>
      </c>
      <c r="X11" s="158">
        <f t="shared" si="7"/>
        <v>0.10991278593407663</v>
      </c>
      <c r="Y11" s="244"/>
    </row>
    <row r="12" spans="1:25" ht="17.25" customHeight="1" x14ac:dyDescent="0.2">
      <c r="A12" s="205"/>
      <c r="B12" s="8" t="s">
        <v>28</v>
      </c>
      <c r="C12" s="144">
        <v>0.11402999999999999</v>
      </c>
      <c r="D12" s="144">
        <v>0.11038000000000001</v>
      </c>
      <c r="E12" s="144">
        <v>0.11328000000000001</v>
      </c>
      <c r="F12" s="144">
        <v>0.11556999999999999</v>
      </c>
      <c r="G12" s="144">
        <v>8.8750000000000009E-2</v>
      </c>
      <c r="H12" s="144">
        <v>9.5850000000000005E-2</v>
      </c>
      <c r="I12" s="142">
        <v>9.7930000000000003E-2</v>
      </c>
      <c r="J12" s="142">
        <v>9.2619999999999994E-2</v>
      </c>
      <c r="K12" s="142">
        <v>8.6150000000000004E-2</v>
      </c>
      <c r="L12" s="144">
        <v>9.0329999999999994E-2</v>
      </c>
      <c r="M12" s="144">
        <v>8.5340000000000013E-2</v>
      </c>
      <c r="N12" s="144">
        <v>8.3320000000000005E-2</v>
      </c>
      <c r="O12" s="143">
        <v>9.0649999999999994E-2</v>
      </c>
      <c r="P12" s="164"/>
      <c r="Q12" s="158">
        <f t="shared" si="6"/>
        <v>8.7974075852136208E-2</v>
      </c>
      <c r="R12" s="23">
        <f t="shared" si="0"/>
        <v>-2.3670025779236086E-2</v>
      </c>
      <c r="S12" s="23">
        <f t="shared" si="1"/>
        <v>-7.7604339643529155E-2</v>
      </c>
      <c r="T12" s="23">
        <f t="shared" si="2"/>
        <v>-0.24449706217662009</v>
      </c>
      <c r="U12" s="23">
        <f t="shared" si="3"/>
        <v>-0.20784004209418575</v>
      </c>
      <c r="V12" s="23">
        <f t="shared" si="4"/>
        <v>-0.25160045602034536</v>
      </c>
      <c r="W12" s="23">
        <f t="shared" si="5"/>
        <v>-0.2693150925195123</v>
      </c>
      <c r="X12" s="158">
        <f t="shared" si="7"/>
        <v>-0.20503376304481277</v>
      </c>
      <c r="Y12" s="244"/>
    </row>
    <row r="13" spans="1:25" s="6" customFormat="1" ht="17.25" customHeight="1" x14ac:dyDescent="0.2">
      <c r="A13" s="206"/>
      <c r="B13" s="10" t="s">
        <v>26</v>
      </c>
      <c r="C13" s="56">
        <f t="shared" ref="C13:L13" si="9">SUM(C11:C12)</f>
        <v>1.7617</v>
      </c>
      <c r="D13" s="56">
        <f t="shared" si="9"/>
        <v>1.9495199999999999</v>
      </c>
      <c r="E13" s="56">
        <f t="shared" si="9"/>
        <v>2.0758000000000001</v>
      </c>
      <c r="F13" s="56">
        <f t="shared" si="9"/>
        <v>2.2922799999999999</v>
      </c>
      <c r="G13" s="56">
        <f t="shared" si="9"/>
        <v>2.1115900000000001</v>
      </c>
      <c r="H13" s="56">
        <f t="shared" si="9"/>
        <v>2.0609299999999999</v>
      </c>
      <c r="I13" s="45">
        <f t="shared" si="9"/>
        <v>2.1185999999999998</v>
      </c>
      <c r="J13" s="45">
        <f t="shared" si="9"/>
        <v>2.1460300000000001</v>
      </c>
      <c r="K13" s="45">
        <f t="shared" si="9"/>
        <v>2.1560800000000002</v>
      </c>
      <c r="L13" s="56">
        <f t="shared" si="9"/>
        <v>2.30646</v>
      </c>
      <c r="M13" s="56">
        <f>SUM(M11:M12)</f>
        <v>2.1211899999999999</v>
      </c>
      <c r="N13" s="56">
        <f>SUM(N11:N12)</f>
        <v>2.0485299999999995</v>
      </c>
      <c r="O13" s="56">
        <f>SUM(O11:O12)</f>
        <v>1.9194199999999999</v>
      </c>
      <c r="P13" s="166"/>
      <c r="Q13" s="87">
        <f t="shared" si="6"/>
        <v>-6.3025681830385524E-2</v>
      </c>
      <c r="R13" s="83">
        <f t="shared" si="0"/>
        <v>-3.4254357224011239E-2</v>
      </c>
      <c r="S13" s="83">
        <f t="shared" si="1"/>
        <v>-0.11182938355748656</v>
      </c>
      <c r="T13" s="83">
        <f t="shared" si="2"/>
        <v>0.22386331384458202</v>
      </c>
      <c r="U13" s="83">
        <f t="shared" si="3"/>
        <v>0.30922404495657596</v>
      </c>
      <c r="V13" s="83">
        <f t="shared" si="4"/>
        <v>0.20405857978089337</v>
      </c>
      <c r="W13" s="83">
        <f t="shared" si="5"/>
        <v>0.16281432707044302</v>
      </c>
      <c r="X13" s="87">
        <f t="shared" si="7"/>
        <v>8.9527161264687433E-2</v>
      </c>
      <c r="Y13" s="244"/>
    </row>
    <row r="14" spans="1:25" ht="17.25" customHeight="1" x14ac:dyDescent="0.2">
      <c r="A14" s="248" t="s">
        <v>50</v>
      </c>
      <c r="B14" s="248"/>
      <c r="C14" s="144">
        <v>4.9132599999999984</v>
      </c>
      <c r="D14" s="144">
        <v>3.25326</v>
      </c>
      <c r="E14" s="144">
        <v>2.4034900000000001</v>
      </c>
      <c r="F14" s="144">
        <v>4.4307999999999987</v>
      </c>
      <c r="G14" s="144">
        <v>3.0318600000000004</v>
      </c>
      <c r="H14" s="144">
        <v>1.3626899999999997</v>
      </c>
      <c r="I14" s="142">
        <v>6.3659999999999997</v>
      </c>
      <c r="J14" s="142">
        <v>2.3100499999999999</v>
      </c>
      <c r="K14" s="142">
        <v>3.74918</v>
      </c>
      <c r="L14" s="144">
        <v>2.7118900000000004</v>
      </c>
      <c r="M14" s="144">
        <v>1.7729200000000003</v>
      </c>
      <c r="N14" s="144">
        <v>1.2771399999999999</v>
      </c>
      <c r="O14" s="143">
        <v>2.2478800000000003</v>
      </c>
      <c r="P14" s="164"/>
      <c r="Q14" s="158">
        <f t="shared" si="6"/>
        <v>0.76008894874485211</v>
      </c>
      <c r="R14" s="23">
        <f t="shared" si="0"/>
        <v>-0.27964036730365738</v>
      </c>
      <c r="S14" s="23">
        <f t="shared" si="1"/>
        <v>-0.52905906950503168</v>
      </c>
      <c r="T14" s="23">
        <f t="shared" si="2"/>
        <v>-0.23692619564199713</v>
      </c>
      <c r="U14" s="23">
        <f t="shared" si="3"/>
        <v>-0.44804671440143584</v>
      </c>
      <c r="V14" s="23">
        <f t="shared" si="4"/>
        <v>-0.63915607967011712</v>
      </c>
      <c r="W14" s="23">
        <f t="shared" si="5"/>
        <v>-0.74006260609045715</v>
      </c>
      <c r="X14" s="158">
        <f t="shared" si="7"/>
        <v>-0.54248706561427629</v>
      </c>
      <c r="Y14" s="244"/>
    </row>
    <row r="15" spans="1:25" ht="17.25" customHeight="1" x14ac:dyDescent="0.2">
      <c r="A15" s="246" t="s">
        <v>29</v>
      </c>
      <c r="B15" s="247"/>
      <c r="C15" s="141">
        <v>0.34296000000000004</v>
      </c>
      <c r="D15" s="141">
        <v>0.34089999999999998</v>
      </c>
      <c r="E15" s="141">
        <v>0.33360999999999996</v>
      </c>
      <c r="F15" s="141">
        <v>0.32646999999999993</v>
      </c>
      <c r="G15" s="141">
        <v>0.32164000000000004</v>
      </c>
      <c r="H15" s="141">
        <v>0.32433000000000001</v>
      </c>
      <c r="I15" s="142">
        <v>0.32341000000000003</v>
      </c>
      <c r="J15" s="142">
        <v>0.32151000000000002</v>
      </c>
      <c r="K15" s="142">
        <v>0.32113999999999998</v>
      </c>
      <c r="L15" s="141">
        <v>0.32555999999999996</v>
      </c>
      <c r="M15" s="144">
        <v>0.32624999999999998</v>
      </c>
      <c r="N15" s="144">
        <v>0.32026999999999994</v>
      </c>
      <c r="O15" s="143">
        <v>0.31955</v>
      </c>
      <c r="P15" s="164"/>
      <c r="Q15" s="158">
        <f t="shared" si="6"/>
        <v>-2.2481031629560779E-3</v>
      </c>
      <c r="R15" s="23">
        <f t="shared" si="0"/>
        <v>-1.8329501915708937E-2</v>
      </c>
      <c r="S15" s="23">
        <f t="shared" si="1"/>
        <v>-1.6248924929352555E-2</v>
      </c>
      <c r="T15" s="23">
        <f t="shared" si="2"/>
        <v>-6.3622579892699024E-2</v>
      </c>
      <c r="U15" s="23">
        <f t="shared" si="3"/>
        <v>-5.0734779566130393E-2</v>
      </c>
      <c r="V15" s="23">
        <f t="shared" si="4"/>
        <v>-4.8722883135059646E-2</v>
      </c>
      <c r="W15" s="23">
        <f t="shared" si="5"/>
        <v>-6.6159318871005651E-2</v>
      </c>
      <c r="X15" s="158">
        <f t="shared" si="7"/>
        <v>-6.8258689059948793E-2</v>
      </c>
      <c r="Y15" s="244"/>
    </row>
    <row r="16" spans="1:25" ht="17.25" customHeight="1" x14ac:dyDescent="0.2">
      <c r="A16" s="218" t="s">
        <v>23</v>
      </c>
      <c r="B16" s="218"/>
      <c r="C16" s="141">
        <v>0.43895000000000001</v>
      </c>
      <c r="D16" s="141">
        <v>0.45167000000000002</v>
      </c>
      <c r="E16" s="141">
        <v>0.43420000000000003</v>
      </c>
      <c r="F16" s="141">
        <v>0.38128000000000001</v>
      </c>
      <c r="G16" s="141">
        <v>0.32705999999999996</v>
      </c>
      <c r="H16" s="141">
        <v>0.31983</v>
      </c>
      <c r="I16" s="142">
        <v>0.29710999999999999</v>
      </c>
      <c r="J16" s="142">
        <v>0.29526999999999998</v>
      </c>
      <c r="K16" s="142">
        <v>0.28320000000000001</v>
      </c>
      <c r="L16" s="141">
        <v>0.28839999999999999</v>
      </c>
      <c r="M16" s="144">
        <v>0.26283000000000001</v>
      </c>
      <c r="N16" s="144">
        <v>0.26593</v>
      </c>
      <c r="O16" s="143">
        <v>0.34208</v>
      </c>
      <c r="P16" s="164"/>
      <c r="Q16" s="158">
        <f t="shared" si="6"/>
        <v>0.28635355168653404</v>
      </c>
      <c r="R16" s="23">
        <v>0.42949076661899999</v>
      </c>
      <c r="S16" s="23">
        <v>0.42949076661899999</v>
      </c>
      <c r="T16" s="23">
        <v>0.42949076661899999</v>
      </c>
      <c r="U16" s="23">
        <v>0.42949076661899999</v>
      </c>
      <c r="V16" s="23">
        <v>0.42949076661899999</v>
      </c>
      <c r="W16" s="23">
        <v>0.42949076661899999</v>
      </c>
      <c r="X16" s="158">
        <f t="shared" si="7"/>
        <v>-0.22068572730379316</v>
      </c>
      <c r="Y16" s="244"/>
    </row>
    <row r="17" spans="1:25" ht="17.25" customHeight="1" x14ac:dyDescent="0.2">
      <c r="A17" s="240" t="s">
        <v>27</v>
      </c>
      <c r="B17" s="240"/>
      <c r="C17" s="57">
        <f t="shared" ref="C17:L17" si="10">C10+C13+C14+C15+C16</f>
        <v>12.442739999999999</v>
      </c>
      <c r="D17" s="57">
        <f t="shared" si="10"/>
        <v>11.24751</v>
      </c>
      <c r="E17" s="57">
        <f t="shared" si="10"/>
        <v>10.305680000000001</v>
      </c>
      <c r="F17" s="57">
        <f t="shared" si="10"/>
        <v>12.5318</v>
      </c>
      <c r="G17" s="57">
        <f t="shared" si="10"/>
        <v>10.896230000000001</v>
      </c>
      <c r="H17" s="57">
        <f t="shared" si="10"/>
        <v>9.2570099999999993</v>
      </c>
      <c r="I17" s="57">
        <f t="shared" si="10"/>
        <v>14.073920000000001</v>
      </c>
      <c r="J17" s="57">
        <f t="shared" si="10"/>
        <v>10.10059</v>
      </c>
      <c r="K17" s="57">
        <f t="shared" si="10"/>
        <v>11.3109</v>
      </c>
      <c r="L17" s="57">
        <f t="shared" si="10"/>
        <v>10.019889999999998</v>
      </c>
      <c r="M17" s="57">
        <f>M10+M13+M14+M15+M16</f>
        <v>8.5799199999999995</v>
      </c>
      <c r="N17" s="59">
        <f>N10+N13+N14+N15+N16</f>
        <v>8.0173199999999998</v>
      </c>
      <c r="O17" s="59">
        <f>O10+O13+O14+O15+O16</f>
        <v>9.0810499999999994</v>
      </c>
      <c r="P17" s="115"/>
      <c r="Q17" s="109">
        <f t="shared" si="6"/>
        <v>0.13267899996507557</v>
      </c>
      <c r="R17" s="64">
        <f>(N17-M17)/M17</f>
        <v>-6.5571706962302662E-2</v>
      </c>
      <c r="S17" s="64">
        <f>(N17-L17)/L17</f>
        <v>-0.19985947949528376</v>
      </c>
      <c r="T17" s="50">
        <f>(K17-C17)/C17</f>
        <v>-9.0963887375288627E-2</v>
      </c>
      <c r="U17" s="50">
        <f>(L17-C17)/C17</f>
        <v>-0.19471997325347959</v>
      </c>
      <c r="V17" s="50">
        <f>(M17-C17)/C17</f>
        <v>-0.3104476988187489</v>
      </c>
      <c r="W17" s="50">
        <f>(N17-C17)/C17</f>
        <v>-0.35566282024698737</v>
      </c>
      <c r="X17" s="98">
        <f t="shared" si="7"/>
        <v>-0.27017280759704049</v>
      </c>
      <c r="Y17" s="245"/>
    </row>
    <row r="18" spans="1:25" ht="17.25" customHeight="1" x14ac:dyDescent="0.2">
      <c r="A18" s="7" t="s">
        <v>17</v>
      </c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2"/>
      <c r="P18" s="62"/>
      <c r="Q18" s="62"/>
      <c r="R18" s="62"/>
      <c r="S18" s="62"/>
      <c r="T18" s="62"/>
      <c r="U18" s="5"/>
    </row>
    <row r="19" spans="1:25" ht="17.25" customHeight="1" x14ac:dyDescent="0.2">
      <c r="M19" s="65"/>
      <c r="N19" s="11"/>
    </row>
    <row r="20" spans="1:25" ht="17.25" customHeight="1" x14ac:dyDescent="0.25">
      <c r="A20" s="1" t="s">
        <v>49</v>
      </c>
    </row>
    <row r="21" spans="1:25" ht="17.25" customHeight="1" x14ac:dyDescent="0.2"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19"/>
      <c r="P21" s="19"/>
      <c r="Q21" s="19"/>
    </row>
    <row r="22" spans="1:25" ht="17.25" customHeight="1" x14ac:dyDescent="0.2">
      <c r="A22" s="200" t="s">
        <v>4</v>
      </c>
      <c r="B22" s="200" t="s">
        <v>5</v>
      </c>
      <c r="C22" s="216" t="s">
        <v>16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19"/>
      <c r="Q22" s="19"/>
    </row>
    <row r="23" spans="1:25" ht="17.25" customHeight="1" x14ac:dyDescent="0.2">
      <c r="A23" s="200"/>
      <c r="B23" s="200"/>
      <c r="C23" s="43">
        <v>2005</v>
      </c>
      <c r="D23" s="43">
        <v>2006</v>
      </c>
      <c r="E23" s="43">
        <v>2007</v>
      </c>
      <c r="F23" s="43">
        <v>2008</v>
      </c>
      <c r="G23" s="43">
        <v>2009</v>
      </c>
      <c r="H23" s="43">
        <v>2010</v>
      </c>
      <c r="I23" s="43">
        <v>2011</v>
      </c>
      <c r="J23" s="43">
        <v>2012</v>
      </c>
      <c r="K23" s="43">
        <v>2013</v>
      </c>
      <c r="L23" s="43">
        <v>2014</v>
      </c>
      <c r="M23" s="43">
        <v>2015</v>
      </c>
      <c r="N23" s="43">
        <v>2016</v>
      </c>
      <c r="O23" s="43">
        <v>2017</v>
      </c>
      <c r="P23" s="19"/>
      <c r="Q23" s="19"/>
    </row>
    <row r="24" spans="1:25" ht="17.25" customHeight="1" x14ac:dyDescent="0.2">
      <c r="A24" s="201" t="s">
        <v>7</v>
      </c>
      <c r="B24" s="9" t="s">
        <v>20</v>
      </c>
      <c r="C24" s="23">
        <f>C5/C$17</f>
        <v>3.2275045528557221E-2</v>
      </c>
      <c r="D24" s="23">
        <f t="shared" ref="D24:M24" si="11">D5/D$17</f>
        <v>3.6767248928874036E-2</v>
      </c>
      <c r="E24" s="23">
        <f t="shared" si="11"/>
        <v>3.9343352403722991E-2</v>
      </c>
      <c r="F24" s="23">
        <f t="shared" si="11"/>
        <v>2.7583427759779119E-2</v>
      </c>
      <c r="G24" s="23">
        <f t="shared" si="11"/>
        <v>3.6114325780568141E-2</v>
      </c>
      <c r="H24" s="23">
        <f t="shared" si="11"/>
        <v>3.7709800464728896E-2</v>
      </c>
      <c r="I24" s="23">
        <f t="shared" si="11"/>
        <v>1.8592545644710214E-2</v>
      </c>
      <c r="J24" s="23">
        <f t="shared" si="11"/>
        <v>3.1034820738194503E-2</v>
      </c>
      <c r="K24" s="23">
        <f t="shared" si="11"/>
        <v>2.4065282161454878E-2</v>
      </c>
      <c r="L24" s="23">
        <f t="shared" si="11"/>
        <v>1.9038133153158374E-2</v>
      </c>
      <c r="M24" s="23">
        <f t="shared" si="11"/>
        <v>2.2361513860269095E-2</v>
      </c>
      <c r="N24" s="23">
        <f t="shared" ref="N24" si="12">N5/N$17</f>
        <v>2.053554055469908E-2</v>
      </c>
      <c r="O24" s="23">
        <f t="shared" ref="O24" si="13">O5/O$17</f>
        <v>2.0254265751207187E-2</v>
      </c>
      <c r="P24" s="19"/>
      <c r="Q24" s="19"/>
    </row>
    <row r="25" spans="1:25" ht="17.25" customHeight="1" x14ac:dyDescent="0.2">
      <c r="A25" s="202"/>
      <c r="B25" s="155" t="s">
        <v>21</v>
      </c>
      <c r="C25" s="23">
        <f t="shared" ref="C25:M36" si="14">C6/C$17</f>
        <v>1.666835439782556E-2</v>
      </c>
      <c r="D25" s="23">
        <f t="shared" si="14"/>
        <v>1.7834169518408962E-2</v>
      </c>
      <c r="E25" s="23">
        <f t="shared" si="14"/>
        <v>1.8148244463247452E-2</v>
      </c>
      <c r="F25" s="23">
        <f t="shared" si="14"/>
        <v>1.6138942530203162E-2</v>
      </c>
      <c r="G25" s="23">
        <f t="shared" si="14"/>
        <v>1.7680427083495848E-2</v>
      </c>
      <c r="H25" s="23">
        <f t="shared" si="14"/>
        <v>2.0649216107576852E-2</v>
      </c>
      <c r="I25" s="23">
        <f t="shared" si="14"/>
        <v>1.4644107682863053E-2</v>
      </c>
      <c r="J25" s="23">
        <f t="shared" si="14"/>
        <v>2.0127537104268164E-2</v>
      </c>
      <c r="K25" s="23">
        <f t="shared" si="14"/>
        <v>1.4140342501480869E-2</v>
      </c>
      <c r="L25" s="23">
        <f t="shared" si="14"/>
        <v>1.6175826281526046E-2</v>
      </c>
      <c r="M25" s="23">
        <f t="shared" si="14"/>
        <v>1.7039785918749824E-2</v>
      </c>
      <c r="N25" s="23">
        <f t="shared" ref="N25:O25" si="15">N6/N$17</f>
        <v>1.8716977743186005E-2</v>
      </c>
      <c r="O25" s="23">
        <f t="shared" si="15"/>
        <v>1.8316163879727565E-2</v>
      </c>
      <c r="P25" s="19"/>
      <c r="Q25" s="19"/>
      <c r="R25" s="170"/>
      <c r="S25" s="170"/>
      <c r="T25" s="170"/>
    </row>
    <row r="26" spans="1:25" ht="17.25" customHeight="1" x14ac:dyDescent="0.2">
      <c r="A26" s="202"/>
      <c r="B26" s="155" t="s">
        <v>38</v>
      </c>
      <c r="C26" s="23">
        <f t="shared" si="14"/>
        <v>2.5082899747161803E-2</v>
      </c>
      <c r="D26" s="23">
        <f t="shared" si="14"/>
        <v>2.5518536991743061E-2</v>
      </c>
      <c r="E26" s="23">
        <f t="shared" si="14"/>
        <v>2.5356890569084231E-2</v>
      </c>
      <c r="F26" s="23">
        <f t="shared" si="14"/>
        <v>1.8097958792831038E-2</v>
      </c>
      <c r="G26" s="23">
        <f t="shared" si="14"/>
        <v>1.5660462380107616E-2</v>
      </c>
      <c r="H26" s="23">
        <f t="shared" si="14"/>
        <v>2.0608166135717691E-2</v>
      </c>
      <c r="I26" s="23">
        <f t="shared" si="14"/>
        <v>1.4062180259657581E-2</v>
      </c>
      <c r="J26" s="23">
        <f t="shared" si="14"/>
        <v>2.0916599921390729E-2</v>
      </c>
      <c r="K26" s="23">
        <f t="shared" si="14"/>
        <v>1.5292328638746697E-2</v>
      </c>
      <c r="L26" s="23">
        <f t="shared" si="14"/>
        <v>1.7137912691656296E-2</v>
      </c>
      <c r="M26" s="23">
        <f t="shared" si="14"/>
        <v>1.9528154108663015E-2</v>
      </c>
      <c r="N26" s="23">
        <f t="shared" ref="N26:O26" si="16">N7/N$17</f>
        <v>2.2110879944919247E-2</v>
      </c>
      <c r="O26" s="23">
        <f t="shared" si="16"/>
        <v>3.0137484101508093E-2</v>
      </c>
      <c r="P26" s="19"/>
      <c r="Q26" s="19"/>
      <c r="R26" s="170"/>
      <c r="S26" s="170"/>
      <c r="T26" s="170"/>
    </row>
    <row r="27" spans="1:25" ht="17.25" customHeight="1" x14ac:dyDescent="0.2">
      <c r="A27" s="202"/>
      <c r="B27" s="8" t="s">
        <v>39</v>
      </c>
      <c r="C27" s="23">
        <f t="shared" si="14"/>
        <v>0.31024597476118609</v>
      </c>
      <c r="D27" s="23">
        <f t="shared" si="14"/>
        <v>0.36575206423466172</v>
      </c>
      <c r="E27" s="23">
        <f t="shared" si="14"/>
        <v>0.3905554994915425</v>
      </c>
      <c r="F27" s="23">
        <f t="shared" si="14"/>
        <v>0.33463030051548859</v>
      </c>
      <c r="G27" s="23">
        <f t="shared" si="14"/>
        <v>0.38696962160306825</v>
      </c>
      <c r="H27" s="23">
        <f t="shared" si="14"/>
        <v>0.46731287964472334</v>
      </c>
      <c r="I27" s="23">
        <f t="shared" si="14"/>
        <v>0.30256318069166233</v>
      </c>
      <c r="J27" s="23">
        <f t="shared" si="14"/>
        <v>0.42282678536600338</v>
      </c>
      <c r="K27" s="23">
        <f t="shared" si="14"/>
        <v>0.36919696929510476</v>
      </c>
      <c r="L27" s="23">
        <f t="shared" si="14"/>
        <v>0.38378165828167782</v>
      </c>
      <c r="M27" s="23">
        <f t="shared" si="14"/>
        <v>0.41683955095152403</v>
      </c>
      <c r="N27" s="23">
        <f t="shared" ref="N27:O27" si="17">N8/N$17</f>
        <v>0.4487397284878239</v>
      </c>
      <c r="O27" s="23">
        <f t="shared" si="17"/>
        <v>0.39768198611394057</v>
      </c>
      <c r="P27" s="19"/>
      <c r="Q27" s="113"/>
      <c r="R27" s="170"/>
      <c r="S27" s="170"/>
      <c r="T27" s="170"/>
    </row>
    <row r="28" spans="1:25" ht="17.25" customHeight="1" x14ac:dyDescent="0.2">
      <c r="A28" s="202"/>
      <c r="B28" s="155" t="s">
        <v>40</v>
      </c>
      <c r="C28" s="23">
        <f t="shared" si="14"/>
        <v>1.6432875717084822E-2</v>
      </c>
      <c r="D28" s="23">
        <f t="shared" si="14"/>
        <v>2.10900012536108E-2</v>
      </c>
      <c r="E28" s="23">
        <f t="shared" si="14"/>
        <v>1.7449600608596426E-2</v>
      </c>
      <c r="F28" s="23">
        <f t="shared" si="14"/>
        <v>1.059145533762109E-2</v>
      </c>
      <c r="G28" s="23">
        <f t="shared" si="14"/>
        <v>1.2001398648890486E-2</v>
      </c>
      <c r="H28" s="23">
        <f t="shared" si="14"/>
        <v>1.4292952043910508E-2</v>
      </c>
      <c r="I28" s="23">
        <f t="shared" si="14"/>
        <v>3.1881664809804231E-3</v>
      </c>
      <c r="J28" s="23">
        <f t="shared" si="14"/>
        <v>2.8602289569223181E-3</v>
      </c>
      <c r="K28" s="23">
        <f t="shared" si="14"/>
        <v>1.7894243605725449E-3</v>
      </c>
      <c r="L28" s="23">
        <f t="shared" si="14"/>
        <v>1.7535122641066919E-3</v>
      </c>
      <c r="M28" s="23">
        <f t="shared" si="14"/>
        <v>1.7098061520387138E-3</v>
      </c>
      <c r="N28" s="23">
        <f t="shared" ref="N28:O28" si="18">N9/N$17</f>
        <v>1.9694860626743101E-3</v>
      </c>
      <c r="O28" s="23">
        <f t="shared" si="18"/>
        <v>1.8511075261120685E-3</v>
      </c>
      <c r="P28" s="19"/>
      <c r="Q28" s="113"/>
      <c r="R28" s="170"/>
      <c r="S28" s="170"/>
      <c r="T28" s="170"/>
    </row>
    <row r="29" spans="1:25" ht="17.25" customHeight="1" x14ac:dyDescent="0.2">
      <c r="A29" s="203"/>
      <c r="B29" s="10" t="s">
        <v>26</v>
      </c>
      <c r="C29" s="137">
        <f t="shared" si="14"/>
        <v>0.40070515015181551</v>
      </c>
      <c r="D29" s="137">
        <f t="shared" si="14"/>
        <v>0.46696202092729866</v>
      </c>
      <c r="E29" s="137">
        <f t="shared" si="14"/>
        <v>0.49085358753619363</v>
      </c>
      <c r="F29" s="137">
        <f t="shared" si="14"/>
        <v>0.40704208493592303</v>
      </c>
      <c r="G29" s="137">
        <f t="shared" si="14"/>
        <v>0.46842623549613033</v>
      </c>
      <c r="H29" s="137">
        <f t="shared" si="14"/>
        <v>0.5605730143966573</v>
      </c>
      <c r="I29" s="137">
        <f t="shared" si="14"/>
        <v>0.3530501807598736</v>
      </c>
      <c r="J29" s="137">
        <f t="shared" si="14"/>
        <v>0.49776597208677908</v>
      </c>
      <c r="K29" s="137">
        <f t="shared" si="14"/>
        <v>0.42448434695735976</v>
      </c>
      <c r="L29" s="137">
        <f t="shared" si="14"/>
        <v>0.43788704267212519</v>
      </c>
      <c r="M29" s="137">
        <f t="shared" si="14"/>
        <v>0.47747881099124467</v>
      </c>
      <c r="N29" s="137">
        <f t="shared" ref="N29:O29" si="19">N10/N$17</f>
        <v>0.51207261279330252</v>
      </c>
      <c r="O29" s="137">
        <f t="shared" si="19"/>
        <v>0.46824100737249558</v>
      </c>
      <c r="P29" s="19"/>
      <c r="Q29" s="113"/>
      <c r="R29" s="170"/>
      <c r="S29" s="170"/>
      <c r="T29" s="170"/>
    </row>
    <row r="30" spans="1:25" ht="17.25" customHeight="1" x14ac:dyDescent="0.2">
      <c r="A30" s="204" t="s">
        <v>30</v>
      </c>
      <c r="B30" s="8" t="s">
        <v>10</v>
      </c>
      <c r="C30" s="23">
        <f t="shared" si="14"/>
        <v>0.132420190408222</v>
      </c>
      <c r="D30" s="23">
        <f t="shared" si="14"/>
        <v>0.16351530249806401</v>
      </c>
      <c r="E30" s="23">
        <f t="shared" si="14"/>
        <v>0.19043090800412976</v>
      </c>
      <c r="F30" s="23">
        <f t="shared" si="14"/>
        <v>0.17369492012320656</v>
      </c>
      <c r="G30" s="23">
        <f t="shared" si="14"/>
        <v>0.18564586099963012</v>
      </c>
      <c r="H30" s="23">
        <f t="shared" si="14"/>
        <v>0.21228020710791065</v>
      </c>
      <c r="I30" s="23">
        <f t="shared" si="14"/>
        <v>0.14357549282644777</v>
      </c>
      <c r="J30" s="23">
        <f t="shared" si="14"/>
        <v>0.20329604508251498</v>
      </c>
      <c r="K30" s="23">
        <f t="shared" si="14"/>
        <v>0.18300312088339568</v>
      </c>
      <c r="L30" s="23">
        <f t="shared" si="14"/>
        <v>0.2211730867304931</v>
      </c>
      <c r="M30" s="23">
        <f t="shared" si="14"/>
        <v>0.23728076718664043</v>
      </c>
      <c r="N30" s="23">
        <f t="shared" ref="N30:O30" si="20">N11/N$17</f>
        <v>0.24512056397898546</v>
      </c>
      <c r="O30" s="23">
        <f t="shared" si="20"/>
        <v>0.20138309997191955</v>
      </c>
      <c r="P30" s="19"/>
      <c r="Q30" s="19"/>
      <c r="R30" s="170"/>
      <c r="S30" s="170"/>
      <c r="T30" s="170"/>
    </row>
    <row r="31" spans="1:25" ht="17.25" customHeight="1" x14ac:dyDescent="0.2">
      <c r="A31" s="205"/>
      <c r="B31" s="8" t="s">
        <v>28</v>
      </c>
      <c r="C31" s="23">
        <f t="shared" si="14"/>
        <v>9.1643801927871194E-3</v>
      </c>
      <c r="D31" s="23">
        <f t="shared" si="14"/>
        <v>9.8137276606111053E-3</v>
      </c>
      <c r="E31" s="23">
        <f t="shared" si="14"/>
        <v>1.0991996646509497E-2</v>
      </c>
      <c r="F31" s="23">
        <f t="shared" si="14"/>
        <v>9.2221388786926043E-3</v>
      </c>
      <c r="G31" s="23">
        <f t="shared" si="14"/>
        <v>8.1450189652751449E-3</v>
      </c>
      <c r="H31" s="23">
        <f t="shared" si="14"/>
        <v>1.0354315270265453E-2</v>
      </c>
      <c r="I31" s="23">
        <f t="shared" si="14"/>
        <v>6.9582603851663215E-3</v>
      </c>
      <c r="J31" s="23">
        <f t="shared" si="14"/>
        <v>9.1697613703753938E-3</v>
      </c>
      <c r="K31" s="23">
        <f t="shared" si="14"/>
        <v>7.6165468707176266E-3</v>
      </c>
      <c r="L31" s="23">
        <f t="shared" si="14"/>
        <v>9.015069027703897E-3</v>
      </c>
      <c r="M31" s="23">
        <f t="shared" si="14"/>
        <v>9.9464796874562961E-3</v>
      </c>
      <c r="N31" s="23">
        <f t="shared" ref="N31:O31" si="21">N12/N$17</f>
        <v>1.0392500236986924E-2</v>
      </c>
      <c r="O31" s="23">
        <f t="shared" si="21"/>
        <v>9.9823258323651996E-3</v>
      </c>
      <c r="P31" s="19"/>
      <c r="Q31" s="19"/>
    </row>
    <row r="32" spans="1:25" ht="17.25" customHeight="1" x14ac:dyDescent="0.2">
      <c r="A32" s="206"/>
      <c r="B32" s="10" t="s">
        <v>26</v>
      </c>
      <c r="C32" s="137">
        <f t="shared" si="14"/>
        <v>0.14158457060100912</v>
      </c>
      <c r="D32" s="137">
        <f t="shared" si="14"/>
        <v>0.17332903015867512</v>
      </c>
      <c r="E32" s="137">
        <f t="shared" si="14"/>
        <v>0.20142290465063925</v>
      </c>
      <c r="F32" s="137">
        <f t="shared" si="14"/>
        <v>0.18291705900189914</v>
      </c>
      <c r="G32" s="137">
        <f t="shared" si="14"/>
        <v>0.19379087996490529</v>
      </c>
      <c r="H32" s="137">
        <f t="shared" si="14"/>
        <v>0.2226345223781761</v>
      </c>
      <c r="I32" s="137">
        <f t="shared" si="14"/>
        <v>0.15053375321161408</v>
      </c>
      <c r="J32" s="137">
        <f t="shared" si="14"/>
        <v>0.21246580645289037</v>
      </c>
      <c r="K32" s="137">
        <f t="shared" si="14"/>
        <v>0.19061966775411329</v>
      </c>
      <c r="L32" s="137">
        <f t="shared" si="14"/>
        <v>0.23018815575819698</v>
      </c>
      <c r="M32" s="137">
        <f t="shared" si="14"/>
        <v>0.24722724687409672</v>
      </c>
      <c r="N32" s="137">
        <f t="shared" ref="N32:O32" si="22">N13/N$17</f>
        <v>0.25551306421597236</v>
      </c>
      <c r="O32" s="137">
        <f t="shared" si="22"/>
        <v>0.21136542580428475</v>
      </c>
      <c r="P32" s="19"/>
      <c r="Q32" s="19"/>
    </row>
    <row r="33" spans="1:17" ht="17.25" customHeight="1" x14ac:dyDescent="0.2">
      <c r="A33" s="248" t="s">
        <v>50</v>
      </c>
      <c r="B33" s="248"/>
      <c r="C33" s="137">
        <f t="shared" si="14"/>
        <v>0.39486961874956794</v>
      </c>
      <c r="D33" s="137">
        <f t="shared" si="14"/>
        <v>0.28924268571443812</v>
      </c>
      <c r="E33" s="137">
        <f t="shared" si="14"/>
        <v>0.23321993308544414</v>
      </c>
      <c r="F33" s="137">
        <f t="shared" si="14"/>
        <v>0.35356453183102177</v>
      </c>
      <c r="G33" s="137">
        <f t="shared" si="14"/>
        <v>0.27824853183165188</v>
      </c>
      <c r="H33" s="137">
        <f t="shared" si="14"/>
        <v>0.14720627934937952</v>
      </c>
      <c r="I33" s="137">
        <f t="shared" si="14"/>
        <v>0.45232600441099557</v>
      </c>
      <c r="J33" s="137">
        <f t="shared" si="14"/>
        <v>0.22870446181856702</v>
      </c>
      <c r="K33" s="137">
        <f t="shared" si="14"/>
        <v>0.33146610791360548</v>
      </c>
      <c r="L33" s="137">
        <f t="shared" si="14"/>
        <v>0.2706506758058223</v>
      </c>
      <c r="M33" s="137">
        <f t="shared" si="14"/>
        <v>0.20663595930964396</v>
      </c>
      <c r="N33" s="137">
        <f t="shared" ref="N33:O33" si="23">N14/N$17</f>
        <v>0.15929762065128997</v>
      </c>
      <c r="O33" s="137">
        <f t="shared" si="23"/>
        <v>0.2475352519807732</v>
      </c>
      <c r="P33" s="19"/>
      <c r="Q33" s="19"/>
    </row>
    <row r="34" spans="1:17" ht="17.25" customHeight="1" x14ac:dyDescent="0.2">
      <c r="A34" s="246" t="s">
        <v>29</v>
      </c>
      <c r="B34" s="247"/>
      <c r="C34" s="137">
        <f t="shared" si="14"/>
        <v>2.7563060869229775E-2</v>
      </c>
      <c r="D34" s="137">
        <f t="shared" si="14"/>
        <v>3.0308930598861434E-2</v>
      </c>
      <c r="E34" s="137">
        <f t="shared" si="14"/>
        <v>3.2371468937517946E-2</v>
      </c>
      <c r="F34" s="137">
        <f t="shared" si="14"/>
        <v>2.605132542811088E-2</v>
      </c>
      <c r="G34" s="137">
        <f t="shared" si="14"/>
        <v>2.9518466478772935E-2</v>
      </c>
      <c r="H34" s="137">
        <f t="shared" si="14"/>
        <v>3.50361509817965E-2</v>
      </c>
      <c r="I34" s="137">
        <f t="shared" si="14"/>
        <v>2.297938314272072E-2</v>
      </c>
      <c r="J34" s="137">
        <f t="shared" si="14"/>
        <v>3.1830813843547752E-2</v>
      </c>
      <c r="K34" s="137">
        <f t="shared" si="14"/>
        <v>2.8392081974025055E-2</v>
      </c>
      <c r="L34" s="137">
        <f t="shared" si="14"/>
        <v>3.2491374655809598E-2</v>
      </c>
      <c r="M34" s="137">
        <f t="shared" si="14"/>
        <v>3.8024830068345623E-2</v>
      </c>
      <c r="N34" s="137">
        <f t="shared" ref="N34:O34" si="24">N15/N$17</f>
        <v>3.9947264173065308E-2</v>
      </c>
      <c r="O34" s="137">
        <f t="shared" si="24"/>
        <v>3.5188662104051846E-2</v>
      </c>
      <c r="P34" s="19"/>
      <c r="Q34" s="19"/>
    </row>
    <row r="35" spans="1:17" ht="17.25" customHeight="1" x14ac:dyDescent="0.2">
      <c r="A35" s="218" t="s">
        <v>23</v>
      </c>
      <c r="B35" s="218"/>
      <c r="C35" s="23">
        <f t="shared" si="14"/>
        <v>3.5277599628377676E-2</v>
      </c>
      <c r="D35" s="23">
        <f t="shared" si="14"/>
        <v>4.0157332600726736E-2</v>
      </c>
      <c r="E35" s="23">
        <f t="shared" si="14"/>
        <v>4.2132105790205016E-2</v>
      </c>
      <c r="F35" s="23">
        <f t="shared" si="14"/>
        <v>3.0424998803045052E-2</v>
      </c>
      <c r="G35" s="23">
        <f t="shared" si="14"/>
        <v>3.0015886228539589E-2</v>
      </c>
      <c r="H35" s="23">
        <f t="shared" si="14"/>
        <v>3.4550032893990612E-2</v>
      </c>
      <c r="I35" s="23">
        <f t="shared" si="14"/>
        <v>2.1110678474795933E-2</v>
      </c>
      <c r="J35" s="23">
        <f t="shared" si="14"/>
        <v>2.9232945798215743E-2</v>
      </c>
      <c r="K35" s="23">
        <f t="shared" si="14"/>
        <v>2.5037795400896481E-2</v>
      </c>
      <c r="L35" s="23">
        <f t="shared" si="14"/>
        <v>2.8782751108046099E-2</v>
      </c>
      <c r="M35" s="23">
        <f t="shared" si="14"/>
        <v>3.0633152756669061E-2</v>
      </c>
      <c r="N35" s="23">
        <f t="shared" ref="N35:O35" si="25">N16/N$17</f>
        <v>3.3169438166369809E-2</v>
      </c>
      <c r="O35" s="23">
        <f t="shared" si="25"/>
        <v>3.7669652738394788E-2</v>
      </c>
      <c r="P35" s="19"/>
      <c r="Q35" s="19"/>
    </row>
    <row r="36" spans="1:17" ht="17.25" customHeight="1" x14ac:dyDescent="0.2">
      <c r="A36" s="215" t="s">
        <v>27</v>
      </c>
      <c r="B36" s="215"/>
      <c r="C36" s="23">
        <f t="shared" si="14"/>
        <v>1</v>
      </c>
      <c r="D36" s="23">
        <f t="shared" si="14"/>
        <v>1</v>
      </c>
      <c r="E36" s="23">
        <f t="shared" si="14"/>
        <v>1</v>
      </c>
      <c r="F36" s="23">
        <f t="shared" si="14"/>
        <v>1</v>
      </c>
      <c r="G36" s="23">
        <f t="shared" si="14"/>
        <v>1</v>
      </c>
      <c r="H36" s="23">
        <f t="shared" si="14"/>
        <v>1</v>
      </c>
      <c r="I36" s="23">
        <f t="shared" si="14"/>
        <v>1</v>
      </c>
      <c r="J36" s="23">
        <f t="shared" si="14"/>
        <v>1</v>
      </c>
      <c r="K36" s="23">
        <f t="shared" si="14"/>
        <v>1</v>
      </c>
      <c r="L36" s="23">
        <f t="shared" si="14"/>
        <v>1</v>
      </c>
      <c r="M36" s="23">
        <f t="shared" si="14"/>
        <v>1</v>
      </c>
      <c r="N36" s="23">
        <f t="shared" ref="N36:O36" si="26">N17/N$17</f>
        <v>1</v>
      </c>
      <c r="O36" s="23">
        <f t="shared" si="26"/>
        <v>1</v>
      </c>
      <c r="P36" s="19"/>
      <c r="Q36" s="19"/>
    </row>
    <row r="37" spans="1:17" x14ac:dyDescent="0.2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19"/>
      <c r="P37" s="19"/>
      <c r="Q37" s="19"/>
    </row>
    <row r="38" spans="1:17" x14ac:dyDescent="0.2"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19"/>
      <c r="P38" s="19"/>
      <c r="Q38" s="19"/>
    </row>
    <row r="39" spans="1:17" x14ac:dyDescent="0.2">
      <c r="O39" s="19"/>
      <c r="P39" s="19"/>
      <c r="Q39" s="19"/>
    </row>
    <row r="40" spans="1:17" x14ac:dyDescent="0.2">
      <c r="O40" s="19"/>
      <c r="P40" s="19"/>
      <c r="Q40" s="19"/>
    </row>
  </sheetData>
  <mergeCells count="21">
    <mergeCell ref="A11:A13"/>
    <mergeCell ref="A15:B15"/>
    <mergeCell ref="A3:A4"/>
    <mergeCell ref="B3:B4"/>
    <mergeCell ref="A14:B14"/>
    <mergeCell ref="Y3:Y4"/>
    <mergeCell ref="Y5:Y17"/>
    <mergeCell ref="Q3:X3"/>
    <mergeCell ref="A35:B35"/>
    <mergeCell ref="A36:B36"/>
    <mergeCell ref="A34:B34"/>
    <mergeCell ref="A30:A32"/>
    <mergeCell ref="A16:B16"/>
    <mergeCell ref="A17:B17"/>
    <mergeCell ref="A22:A23"/>
    <mergeCell ref="B22:B23"/>
    <mergeCell ref="A24:A29"/>
    <mergeCell ref="A33:B33"/>
    <mergeCell ref="C3:O3"/>
    <mergeCell ref="C22:O22"/>
    <mergeCell ref="A5:A10"/>
  </mergeCells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Santrauka</vt:lpstr>
      <vt:lpstr>pagalbinis</vt:lpstr>
      <vt:lpstr>Grafikai</vt:lpstr>
      <vt:lpstr>NOx</vt:lpstr>
      <vt:lpstr>NMVOC</vt:lpstr>
      <vt:lpstr>SOx</vt:lpstr>
      <vt:lpstr>NH3</vt:lpstr>
      <vt:lpstr>PM25</vt:lpstr>
    </vt:vector>
  </TitlesOfParts>
  <Company>UAB Penki kontinentai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Vilma Bimbaitė</cp:lastModifiedBy>
  <dcterms:created xsi:type="dcterms:W3CDTF">2017-02-16T09:43:55Z</dcterms:created>
  <dcterms:modified xsi:type="dcterms:W3CDTF">2019-03-12T09:30:30Z</dcterms:modified>
</cp:coreProperties>
</file>